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C:\práce\Projekty\Zákony\MŽP\nový zákon\Transpozice REDIII\Aktualizace metodického pokynu\Vzor zpávy o emisích\Finální verze2\"/>
    </mc:Choice>
  </mc:AlternateContent>
  <xr:revisionPtr revIDLastSave="0" documentId="13_ncr:1_{7A35BF73-2E3E-4BF0-B23D-65E9F586A586}" xr6:coauthVersionLast="47" xr6:coauthVersionMax="47" xr10:uidLastSave="{00000000-0000-0000-0000-000000000000}"/>
  <bookViews>
    <workbookView xWindow="-120" yWindow="-120" windowWidth="25440" windowHeight="15390" tabRatio="683" firstSheet="3" activeTab="3" xr2:uid="{00000000-000D-0000-FFFF-FFFF00000000}"/>
  </bookViews>
  <sheets>
    <sheet name="Souhrn" sheetId="11" r:id="rId1"/>
    <sheet name="Bilance" sheetId="3" r:id="rId2"/>
    <sheet name="Fosilní PHM" sheetId="2" r:id="rId3"/>
    <sheet name="Obnovitelné PHM" sheetId="4" r:id="rId4"/>
    <sheet name="Elektřina" sheetId="9" r:id="rId5"/>
    <sheet name="Převod GHG úspory" sheetId="10" r:id="rId6"/>
    <sheet name="Převod AB a RFNBO" sheetId="14" r:id="rId7"/>
    <sheet name="ILUC emise" sheetId="8" r:id="rId8"/>
    <sheet name="Seznamy a konstanty" sheetId="1" r:id="rId9"/>
    <sheet name="Poznámky" sheetId="12" r:id="rId10"/>
  </sheets>
  <definedNames>
    <definedName name="_xlnm.Print_Area" localSheetId="0">Souhrn!$A$1:$H$45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17" i="4" l="1"/>
  <c r="S18" i="4"/>
  <c r="S19" i="4"/>
  <c r="S20" i="4"/>
  <c r="S21" i="4"/>
  <c r="S22" i="4"/>
  <c r="S23" i="4"/>
  <c r="S24" i="4"/>
  <c r="S25" i="4"/>
  <c r="S26" i="4"/>
  <c r="S27" i="4"/>
  <c r="S28" i="4"/>
  <c r="S29" i="4"/>
  <c r="S30" i="4"/>
  <c r="S31" i="4"/>
  <c r="S32" i="4"/>
  <c r="S33" i="4"/>
  <c r="S34" i="4"/>
  <c r="S35" i="4"/>
  <c r="S36" i="4"/>
  <c r="S37" i="4"/>
  <c r="S38" i="4"/>
  <c r="S39" i="4"/>
  <c r="S40" i="4"/>
  <c r="S41" i="4"/>
  <c r="S42" i="4"/>
  <c r="S43" i="4"/>
  <c r="S44" i="4"/>
  <c r="S45" i="4"/>
  <c r="S46" i="4"/>
  <c r="S47" i="4"/>
  <c r="S48" i="4"/>
  <c r="S49" i="4"/>
  <c r="S50" i="4"/>
  <c r="S51" i="4"/>
  <c r="S52" i="4"/>
  <c r="S53" i="4"/>
  <c r="S54" i="4"/>
  <c r="S55" i="4"/>
  <c r="S56" i="4"/>
  <c r="S57" i="4"/>
  <c r="S58" i="4"/>
  <c r="S59" i="4"/>
  <c r="S60" i="4"/>
  <c r="S61" i="4"/>
  <c r="S62" i="4"/>
  <c r="S63" i="4"/>
  <c r="S64" i="4"/>
  <c r="S65" i="4"/>
  <c r="S66" i="4"/>
  <c r="S67" i="4"/>
  <c r="S68" i="4"/>
  <c r="S69" i="4"/>
  <c r="S70" i="4"/>
  <c r="S71" i="4"/>
  <c r="S72" i="4"/>
  <c r="S73" i="4"/>
  <c r="S74" i="4"/>
  <c r="S75" i="4"/>
  <c r="S76" i="4"/>
  <c r="S77" i="4"/>
  <c r="S78" i="4"/>
  <c r="S79" i="4"/>
  <c r="S80" i="4"/>
  <c r="S81" i="4"/>
  <c r="S82" i="4"/>
  <c r="S83" i="4"/>
  <c r="S84" i="4"/>
  <c r="S85" i="4"/>
  <c r="S86" i="4"/>
  <c r="S87" i="4"/>
  <c r="S88" i="4"/>
  <c r="S89" i="4"/>
  <c r="S90" i="4"/>
  <c r="S91" i="4"/>
  <c r="S92" i="4"/>
  <c r="S93" i="4"/>
  <c r="S94" i="4"/>
  <c r="S95" i="4"/>
  <c r="S96" i="4"/>
  <c r="S97" i="4"/>
  <c r="S98" i="4"/>
  <c r="S99" i="4"/>
  <c r="S100" i="4"/>
  <c r="S16" i="4"/>
  <c r="R17" i="4"/>
  <c r="R18" i="4"/>
  <c r="R19" i="4"/>
  <c r="R20" i="4"/>
  <c r="R21" i="4"/>
  <c r="R22" i="4"/>
  <c r="R23" i="4"/>
  <c r="R24" i="4"/>
  <c r="R25" i="4"/>
  <c r="R26" i="4"/>
  <c r="R27" i="4"/>
  <c r="R28" i="4"/>
  <c r="R29" i="4"/>
  <c r="R30" i="4"/>
  <c r="R31" i="4"/>
  <c r="R32" i="4"/>
  <c r="R33" i="4"/>
  <c r="R34" i="4"/>
  <c r="R35" i="4"/>
  <c r="R36" i="4"/>
  <c r="R37" i="4"/>
  <c r="R38" i="4"/>
  <c r="R39" i="4"/>
  <c r="R40" i="4"/>
  <c r="R41" i="4"/>
  <c r="R42" i="4"/>
  <c r="R43" i="4"/>
  <c r="R44" i="4"/>
  <c r="R45" i="4"/>
  <c r="R46" i="4"/>
  <c r="R47" i="4"/>
  <c r="R48" i="4"/>
  <c r="R49" i="4"/>
  <c r="R50" i="4"/>
  <c r="R51" i="4"/>
  <c r="R52" i="4"/>
  <c r="R53" i="4"/>
  <c r="R54" i="4"/>
  <c r="R55" i="4"/>
  <c r="R56" i="4"/>
  <c r="R57" i="4"/>
  <c r="R58" i="4"/>
  <c r="R59" i="4"/>
  <c r="R60" i="4"/>
  <c r="R61" i="4"/>
  <c r="R62" i="4"/>
  <c r="R63" i="4"/>
  <c r="R64" i="4"/>
  <c r="R65" i="4"/>
  <c r="R66" i="4"/>
  <c r="R67" i="4"/>
  <c r="R68" i="4"/>
  <c r="R69" i="4"/>
  <c r="R70" i="4"/>
  <c r="R71" i="4"/>
  <c r="R72" i="4"/>
  <c r="R73" i="4"/>
  <c r="R74" i="4"/>
  <c r="R75" i="4"/>
  <c r="R76" i="4"/>
  <c r="R77" i="4"/>
  <c r="R78" i="4"/>
  <c r="R79" i="4"/>
  <c r="R80" i="4"/>
  <c r="R81" i="4"/>
  <c r="R82" i="4"/>
  <c r="R83" i="4"/>
  <c r="R84" i="4"/>
  <c r="R85" i="4"/>
  <c r="R86" i="4"/>
  <c r="R87" i="4"/>
  <c r="R88" i="4"/>
  <c r="R89" i="4"/>
  <c r="R90" i="4"/>
  <c r="R91" i="4"/>
  <c r="R92" i="4"/>
  <c r="R93" i="4"/>
  <c r="R94" i="4"/>
  <c r="R95" i="4"/>
  <c r="R96" i="4"/>
  <c r="R97" i="4"/>
  <c r="R98" i="4"/>
  <c r="R99" i="4"/>
  <c r="R100" i="4"/>
  <c r="R16" i="4"/>
  <c r="L17" i="4"/>
  <c r="L18" i="4"/>
  <c r="L19" i="4"/>
  <c r="L20" i="4"/>
  <c r="L21" i="4"/>
  <c r="L22" i="4"/>
  <c r="L23" i="4"/>
  <c r="L24" i="4"/>
  <c r="L25" i="4"/>
  <c r="L26" i="4"/>
  <c r="L27" i="4"/>
  <c r="L28" i="4"/>
  <c r="L29" i="4"/>
  <c r="L30" i="4"/>
  <c r="L31" i="4"/>
  <c r="L32" i="4"/>
  <c r="L33" i="4"/>
  <c r="L34" i="4"/>
  <c r="L35" i="4"/>
  <c r="L36" i="4"/>
  <c r="L37" i="4"/>
  <c r="L38" i="4"/>
  <c r="L39" i="4"/>
  <c r="L40" i="4"/>
  <c r="L41" i="4"/>
  <c r="L42" i="4"/>
  <c r="L43" i="4"/>
  <c r="L44" i="4"/>
  <c r="L45" i="4"/>
  <c r="L46" i="4"/>
  <c r="L47" i="4"/>
  <c r="L48" i="4"/>
  <c r="L49" i="4"/>
  <c r="L50" i="4"/>
  <c r="L51" i="4"/>
  <c r="L52" i="4"/>
  <c r="L53" i="4"/>
  <c r="L54" i="4"/>
  <c r="L55" i="4"/>
  <c r="L56" i="4"/>
  <c r="L57" i="4"/>
  <c r="L58" i="4"/>
  <c r="L59" i="4"/>
  <c r="L60" i="4"/>
  <c r="L61" i="4"/>
  <c r="L62" i="4"/>
  <c r="L63" i="4"/>
  <c r="L64" i="4"/>
  <c r="L65" i="4"/>
  <c r="L66" i="4"/>
  <c r="L67" i="4"/>
  <c r="L68" i="4"/>
  <c r="L69" i="4"/>
  <c r="L70" i="4"/>
  <c r="L71" i="4"/>
  <c r="L72" i="4"/>
  <c r="L73" i="4"/>
  <c r="L74" i="4"/>
  <c r="L75" i="4"/>
  <c r="L76" i="4"/>
  <c r="L77" i="4"/>
  <c r="L78" i="4"/>
  <c r="L79" i="4"/>
  <c r="L80" i="4"/>
  <c r="L81" i="4"/>
  <c r="L82" i="4"/>
  <c r="L83" i="4"/>
  <c r="L84" i="4"/>
  <c r="L85" i="4"/>
  <c r="L86" i="4"/>
  <c r="L87" i="4"/>
  <c r="L88" i="4"/>
  <c r="L89" i="4"/>
  <c r="L90" i="4"/>
  <c r="L91" i="4"/>
  <c r="L92" i="4"/>
  <c r="L93" i="4"/>
  <c r="L94" i="4"/>
  <c r="L95" i="4"/>
  <c r="L96" i="4"/>
  <c r="L97" i="4"/>
  <c r="L98" i="4"/>
  <c r="L99" i="4"/>
  <c r="L100" i="4"/>
  <c r="L16" i="4"/>
  <c r="C18" i="11" l="1"/>
  <c r="C17" i="11" l="1"/>
  <c r="F12" i="3"/>
  <c r="D7" i="9"/>
  <c r="U16" i="4"/>
  <c r="B10" i="1" l="1"/>
  <c r="F10" i="1"/>
  <c r="E10" i="1"/>
  <c r="D10" i="1"/>
  <c r="C10" i="1"/>
  <c r="U100" i="4" l="1"/>
  <c r="U99" i="4"/>
  <c r="U98" i="4"/>
  <c r="U97" i="4"/>
  <c r="U96" i="4"/>
  <c r="U95" i="4"/>
  <c r="U94" i="4"/>
  <c r="U93" i="4"/>
  <c r="U92" i="4"/>
  <c r="U91" i="4"/>
  <c r="U90" i="4"/>
  <c r="U89" i="4"/>
  <c r="U88" i="4"/>
  <c r="U87" i="4"/>
  <c r="U86" i="4"/>
  <c r="U85" i="4"/>
  <c r="U84" i="4"/>
  <c r="U83" i="4"/>
  <c r="U82" i="4"/>
  <c r="U81" i="4"/>
  <c r="U80" i="4"/>
  <c r="U79" i="4"/>
  <c r="U78" i="4"/>
  <c r="U77" i="4"/>
  <c r="U76" i="4"/>
  <c r="U75" i="4"/>
  <c r="U74" i="4"/>
  <c r="U73" i="4"/>
  <c r="U72" i="4"/>
  <c r="U71" i="4"/>
  <c r="U70" i="4"/>
  <c r="U69" i="4"/>
  <c r="U68" i="4"/>
  <c r="U67" i="4"/>
  <c r="U66" i="4"/>
  <c r="U65" i="4"/>
  <c r="U64" i="4"/>
  <c r="U63" i="4"/>
  <c r="U62" i="4"/>
  <c r="U61" i="4"/>
  <c r="U60" i="4"/>
  <c r="U59" i="4"/>
  <c r="U58" i="4"/>
  <c r="U57" i="4"/>
  <c r="U56" i="4"/>
  <c r="U55" i="4"/>
  <c r="U54" i="4"/>
  <c r="U53" i="4"/>
  <c r="U52" i="4"/>
  <c r="U51" i="4"/>
  <c r="U50" i="4"/>
  <c r="U49" i="4"/>
  <c r="U48" i="4"/>
  <c r="U47" i="4"/>
  <c r="U46" i="4"/>
  <c r="U45" i="4"/>
  <c r="U44" i="4"/>
  <c r="U43" i="4"/>
  <c r="U42" i="4"/>
  <c r="U41" i="4"/>
  <c r="U40" i="4"/>
  <c r="U39" i="4"/>
  <c r="U38" i="4"/>
  <c r="U37" i="4"/>
  <c r="U36" i="4"/>
  <c r="U35" i="4"/>
  <c r="U34" i="4"/>
  <c r="U33" i="4"/>
  <c r="U32" i="4"/>
  <c r="U31" i="4"/>
  <c r="U30" i="4"/>
  <c r="U29" i="4"/>
  <c r="U28" i="4"/>
  <c r="U27" i="4"/>
  <c r="U26" i="4"/>
  <c r="U25" i="4"/>
  <c r="U24" i="4"/>
  <c r="U23" i="4"/>
  <c r="U22" i="4"/>
  <c r="U21" i="4"/>
  <c r="U20" i="4"/>
  <c r="U18" i="4"/>
  <c r="U17" i="4"/>
  <c r="U19" i="4"/>
  <c r="O100" i="4"/>
  <c r="O99" i="4"/>
  <c r="O98" i="4"/>
  <c r="O97" i="4"/>
  <c r="O96" i="4"/>
  <c r="O95" i="4"/>
  <c r="O94" i="4"/>
  <c r="O93" i="4"/>
  <c r="O92" i="4"/>
  <c r="O91" i="4"/>
  <c r="O90" i="4"/>
  <c r="O89" i="4"/>
  <c r="O88" i="4"/>
  <c r="O87" i="4"/>
  <c r="O86" i="4"/>
  <c r="O85" i="4"/>
  <c r="O84" i="4"/>
  <c r="O83" i="4"/>
  <c r="O82" i="4"/>
  <c r="O81" i="4"/>
  <c r="O80" i="4"/>
  <c r="O79" i="4"/>
  <c r="O78" i="4"/>
  <c r="O77" i="4"/>
  <c r="O76" i="4"/>
  <c r="O75" i="4"/>
  <c r="O74" i="4"/>
  <c r="O73" i="4"/>
  <c r="O72" i="4"/>
  <c r="O71" i="4"/>
  <c r="O70" i="4"/>
  <c r="O69" i="4"/>
  <c r="O68" i="4"/>
  <c r="O67" i="4"/>
  <c r="O66" i="4"/>
  <c r="O65" i="4"/>
  <c r="O64" i="4"/>
  <c r="O63" i="4"/>
  <c r="O62" i="4"/>
  <c r="O61" i="4"/>
  <c r="O60" i="4"/>
  <c r="O59" i="4"/>
  <c r="O58" i="4"/>
  <c r="O57" i="4"/>
  <c r="O56" i="4"/>
  <c r="O55" i="4"/>
  <c r="O54" i="4"/>
  <c r="O53" i="4"/>
  <c r="O52" i="4"/>
  <c r="O51" i="4"/>
  <c r="O50" i="4"/>
  <c r="O49" i="4"/>
  <c r="O48" i="4"/>
  <c r="O47" i="4"/>
  <c r="O46" i="4"/>
  <c r="O45" i="4"/>
  <c r="O44" i="4"/>
  <c r="O43" i="4"/>
  <c r="O42" i="4"/>
  <c r="O41" i="4"/>
  <c r="O40" i="4"/>
  <c r="O39" i="4"/>
  <c r="O38" i="4"/>
  <c r="O37" i="4"/>
  <c r="O36" i="4"/>
  <c r="O35" i="4"/>
  <c r="O34" i="4"/>
  <c r="O33" i="4"/>
  <c r="O32" i="4"/>
  <c r="O31" i="4"/>
  <c r="O30" i="4"/>
  <c r="O29" i="4"/>
  <c r="O28" i="4"/>
  <c r="O27" i="4"/>
  <c r="O26" i="4"/>
  <c r="O25" i="4"/>
  <c r="O24" i="4"/>
  <c r="O23" i="4"/>
  <c r="O22" i="4"/>
  <c r="O21" i="4"/>
  <c r="O20" i="4"/>
  <c r="O18" i="4"/>
  <c r="O17" i="4"/>
  <c r="O16" i="4"/>
  <c r="C33" i="11"/>
  <c r="C32" i="11"/>
  <c r="C31" i="11" l="1"/>
  <c r="C30" i="11"/>
  <c r="B20" i="11" l="1"/>
  <c r="B36" i="11"/>
  <c r="E4" i="10" l="1"/>
  <c r="D19" i="3" s="1"/>
  <c r="C16" i="11" s="1"/>
  <c r="F5" i="14"/>
  <c r="C18" i="3" s="1"/>
  <c r="C29" i="11" s="1"/>
  <c r="F4" i="14"/>
  <c r="C17" i="3" s="1"/>
  <c r="C28" i="11" s="1"/>
  <c r="O19" i="4" l="1"/>
  <c r="G52" i="4" l="1"/>
  <c r="I52" i="4"/>
  <c r="J52" i="4"/>
  <c r="M52" i="4"/>
  <c r="G53" i="4"/>
  <c r="I53" i="4"/>
  <c r="J53" i="4"/>
  <c r="M53" i="4"/>
  <c r="G54" i="4"/>
  <c r="I54" i="4"/>
  <c r="J54" i="4"/>
  <c r="M54" i="4"/>
  <c r="G55" i="4"/>
  <c r="I55" i="4"/>
  <c r="J55" i="4"/>
  <c r="M55" i="4"/>
  <c r="G56" i="4"/>
  <c r="I56" i="4"/>
  <c r="J56" i="4"/>
  <c r="M56" i="4"/>
  <c r="G57" i="4"/>
  <c r="I57" i="4"/>
  <c r="J57" i="4"/>
  <c r="M57" i="4"/>
  <c r="G58" i="4"/>
  <c r="I58" i="4"/>
  <c r="J58" i="4"/>
  <c r="M58" i="4"/>
  <c r="G59" i="4"/>
  <c r="I59" i="4"/>
  <c r="J59" i="4"/>
  <c r="M59" i="4"/>
  <c r="G60" i="4"/>
  <c r="I60" i="4"/>
  <c r="J60" i="4"/>
  <c r="M60" i="4"/>
  <c r="G61" i="4"/>
  <c r="I61" i="4"/>
  <c r="J61" i="4"/>
  <c r="M61" i="4"/>
  <c r="G62" i="4"/>
  <c r="I62" i="4"/>
  <c r="J62" i="4"/>
  <c r="M62" i="4"/>
  <c r="G63" i="4"/>
  <c r="I63" i="4"/>
  <c r="J63" i="4"/>
  <c r="M63" i="4"/>
  <c r="G64" i="4"/>
  <c r="I64" i="4"/>
  <c r="J64" i="4"/>
  <c r="M64" i="4"/>
  <c r="G65" i="4"/>
  <c r="I65" i="4"/>
  <c r="J65" i="4"/>
  <c r="M65" i="4"/>
  <c r="G66" i="4"/>
  <c r="I66" i="4"/>
  <c r="J66" i="4"/>
  <c r="M66" i="4"/>
  <c r="G67" i="4"/>
  <c r="I67" i="4"/>
  <c r="J67" i="4"/>
  <c r="M67" i="4"/>
  <c r="G68" i="4"/>
  <c r="I68" i="4"/>
  <c r="J68" i="4"/>
  <c r="M68" i="4"/>
  <c r="G69" i="4"/>
  <c r="I69" i="4"/>
  <c r="J69" i="4"/>
  <c r="M69" i="4"/>
  <c r="G70" i="4"/>
  <c r="I70" i="4"/>
  <c r="J70" i="4"/>
  <c r="M70" i="4"/>
  <c r="G71" i="4"/>
  <c r="I71" i="4"/>
  <c r="J71" i="4"/>
  <c r="M71" i="4"/>
  <c r="G72" i="4"/>
  <c r="I72" i="4"/>
  <c r="J72" i="4"/>
  <c r="M72" i="4"/>
  <c r="G73" i="4"/>
  <c r="I73" i="4"/>
  <c r="J73" i="4"/>
  <c r="M73" i="4"/>
  <c r="G74" i="4"/>
  <c r="I74" i="4"/>
  <c r="J74" i="4"/>
  <c r="M74" i="4"/>
  <c r="G75" i="4"/>
  <c r="I75" i="4"/>
  <c r="J75" i="4"/>
  <c r="M75" i="4"/>
  <c r="G76" i="4"/>
  <c r="I76" i="4"/>
  <c r="J76" i="4"/>
  <c r="M76" i="4"/>
  <c r="G77" i="4"/>
  <c r="I77" i="4"/>
  <c r="J77" i="4"/>
  <c r="M77" i="4"/>
  <c r="G78" i="4"/>
  <c r="I78" i="4"/>
  <c r="J78" i="4"/>
  <c r="M78" i="4"/>
  <c r="G79" i="4"/>
  <c r="I79" i="4"/>
  <c r="J79" i="4"/>
  <c r="M79" i="4"/>
  <c r="G80" i="4"/>
  <c r="I80" i="4"/>
  <c r="J80" i="4"/>
  <c r="M80" i="4"/>
  <c r="G81" i="4"/>
  <c r="I81" i="4"/>
  <c r="J81" i="4"/>
  <c r="M81" i="4"/>
  <c r="G82" i="4"/>
  <c r="I82" i="4"/>
  <c r="J82" i="4"/>
  <c r="M82" i="4"/>
  <c r="G83" i="4"/>
  <c r="I83" i="4"/>
  <c r="J83" i="4"/>
  <c r="M83" i="4"/>
  <c r="G84" i="4"/>
  <c r="I84" i="4"/>
  <c r="J84" i="4"/>
  <c r="M84" i="4"/>
  <c r="G85" i="4"/>
  <c r="I85" i="4"/>
  <c r="J85" i="4"/>
  <c r="M85" i="4"/>
  <c r="G86" i="4"/>
  <c r="I86" i="4"/>
  <c r="J86" i="4"/>
  <c r="M86" i="4"/>
  <c r="G87" i="4"/>
  <c r="I87" i="4"/>
  <c r="J87" i="4"/>
  <c r="M87" i="4"/>
  <c r="G88" i="4"/>
  <c r="I88" i="4"/>
  <c r="J88" i="4"/>
  <c r="M88" i="4"/>
  <c r="G89" i="4"/>
  <c r="I89" i="4"/>
  <c r="J89" i="4"/>
  <c r="M89" i="4"/>
  <c r="G90" i="4"/>
  <c r="I90" i="4"/>
  <c r="J90" i="4"/>
  <c r="M90" i="4"/>
  <c r="G91" i="4"/>
  <c r="I91" i="4"/>
  <c r="J91" i="4"/>
  <c r="M91" i="4"/>
  <c r="G92" i="4"/>
  <c r="I92" i="4"/>
  <c r="J92" i="4"/>
  <c r="M92" i="4"/>
  <c r="G93" i="4"/>
  <c r="I93" i="4"/>
  <c r="J93" i="4"/>
  <c r="M93" i="4"/>
  <c r="G94" i="4"/>
  <c r="I94" i="4"/>
  <c r="J94" i="4"/>
  <c r="M94" i="4"/>
  <c r="G95" i="4"/>
  <c r="I95" i="4"/>
  <c r="J95" i="4"/>
  <c r="M95" i="4"/>
  <c r="G96" i="4"/>
  <c r="I96" i="4"/>
  <c r="J96" i="4"/>
  <c r="M96" i="4"/>
  <c r="G97" i="4"/>
  <c r="I97" i="4"/>
  <c r="J97" i="4"/>
  <c r="M97" i="4"/>
  <c r="G98" i="4"/>
  <c r="I98" i="4"/>
  <c r="J98" i="4"/>
  <c r="M98" i="4"/>
  <c r="G99" i="4"/>
  <c r="I99" i="4"/>
  <c r="J99" i="4"/>
  <c r="M99" i="4"/>
  <c r="G100" i="4"/>
  <c r="I100" i="4"/>
  <c r="J100" i="4"/>
  <c r="M100" i="4"/>
  <c r="E52" i="2"/>
  <c r="F52" i="2"/>
  <c r="G52" i="2"/>
  <c r="H52" i="2"/>
  <c r="E53" i="2"/>
  <c r="F53" i="2"/>
  <c r="G53" i="2"/>
  <c r="H53" i="2"/>
  <c r="E54" i="2"/>
  <c r="F54" i="2"/>
  <c r="G54" i="2"/>
  <c r="H54" i="2"/>
  <c r="E55" i="2"/>
  <c r="F55" i="2"/>
  <c r="G55" i="2"/>
  <c r="H55" i="2"/>
  <c r="E56" i="2"/>
  <c r="F56" i="2"/>
  <c r="G56" i="2"/>
  <c r="H56" i="2"/>
  <c r="E57" i="2"/>
  <c r="F57" i="2"/>
  <c r="G57" i="2"/>
  <c r="H57" i="2"/>
  <c r="E58" i="2"/>
  <c r="F58" i="2"/>
  <c r="G58" i="2"/>
  <c r="H58" i="2"/>
  <c r="E59" i="2"/>
  <c r="F59" i="2"/>
  <c r="G59" i="2"/>
  <c r="H59" i="2"/>
  <c r="E60" i="2"/>
  <c r="F60" i="2"/>
  <c r="G60" i="2"/>
  <c r="H60" i="2"/>
  <c r="E61" i="2"/>
  <c r="F61" i="2"/>
  <c r="G61" i="2"/>
  <c r="H61" i="2"/>
  <c r="E62" i="2"/>
  <c r="F62" i="2"/>
  <c r="G62" i="2"/>
  <c r="H62" i="2"/>
  <c r="E63" i="2"/>
  <c r="F63" i="2"/>
  <c r="G63" i="2"/>
  <c r="H63" i="2"/>
  <c r="E64" i="2"/>
  <c r="F64" i="2"/>
  <c r="G64" i="2"/>
  <c r="H64" i="2"/>
  <c r="E65" i="2"/>
  <c r="F65" i="2"/>
  <c r="G65" i="2"/>
  <c r="H65" i="2"/>
  <c r="E66" i="2"/>
  <c r="F66" i="2"/>
  <c r="G66" i="2"/>
  <c r="H66" i="2"/>
  <c r="E67" i="2"/>
  <c r="F67" i="2"/>
  <c r="G67" i="2"/>
  <c r="H67" i="2"/>
  <c r="E68" i="2"/>
  <c r="F68" i="2"/>
  <c r="G68" i="2"/>
  <c r="H68" i="2"/>
  <c r="E69" i="2"/>
  <c r="F69" i="2"/>
  <c r="G69" i="2"/>
  <c r="H69" i="2"/>
  <c r="E70" i="2"/>
  <c r="F70" i="2"/>
  <c r="G70" i="2"/>
  <c r="H70" i="2"/>
  <c r="E71" i="2"/>
  <c r="F71" i="2"/>
  <c r="G71" i="2"/>
  <c r="H71" i="2"/>
  <c r="E72" i="2"/>
  <c r="F72" i="2"/>
  <c r="G72" i="2"/>
  <c r="H72" i="2"/>
  <c r="E73" i="2"/>
  <c r="F73" i="2"/>
  <c r="G73" i="2"/>
  <c r="H73" i="2"/>
  <c r="E74" i="2"/>
  <c r="F74" i="2"/>
  <c r="G74" i="2"/>
  <c r="H74" i="2"/>
  <c r="E75" i="2"/>
  <c r="F75" i="2"/>
  <c r="G75" i="2"/>
  <c r="H75" i="2"/>
  <c r="E76" i="2"/>
  <c r="F76" i="2"/>
  <c r="G76" i="2"/>
  <c r="H76" i="2"/>
  <c r="E77" i="2"/>
  <c r="F77" i="2"/>
  <c r="G77" i="2"/>
  <c r="H77" i="2"/>
  <c r="E78" i="2"/>
  <c r="F78" i="2"/>
  <c r="G78" i="2"/>
  <c r="H78" i="2"/>
  <c r="E79" i="2"/>
  <c r="F79" i="2"/>
  <c r="G79" i="2"/>
  <c r="H79" i="2"/>
  <c r="E80" i="2"/>
  <c r="F80" i="2"/>
  <c r="G80" i="2"/>
  <c r="H80" i="2"/>
  <c r="E81" i="2"/>
  <c r="F81" i="2"/>
  <c r="G81" i="2"/>
  <c r="H81" i="2"/>
  <c r="E82" i="2"/>
  <c r="F82" i="2"/>
  <c r="G82" i="2"/>
  <c r="H82" i="2"/>
  <c r="E83" i="2"/>
  <c r="F83" i="2"/>
  <c r="G83" i="2"/>
  <c r="H83" i="2"/>
  <c r="E84" i="2"/>
  <c r="F84" i="2"/>
  <c r="G84" i="2"/>
  <c r="H84" i="2"/>
  <c r="E85" i="2"/>
  <c r="F85" i="2"/>
  <c r="G85" i="2"/>
  <c r="H85" i="2"/>
  <c r="E86" i="2"/>
  <c r="F86" i="2"/>
  <c r="G86" i="2"/>
  <c r="H86" i="2"/>
  <c r="E87" i="2"/>
  <c r="F87" i="2"/>
  <c r="G87" i="2"/>
  <c r="H87" i="2"/>
  <c r="E88" i="2"/>
  <c r="F88" i="2"/>
  <c r="G88" i="2"/>
  <c r="H88" i="2"/>
  <c r="E89" i="2"/>
  <c r="F89" i="2"/>
  <c r="G89" i="2"/>
  <c r="H89" i="2"/>
  <c r="E90" i="2"/>
  <c r="F90" i="2"/>
  <c r="G90" i="2"/>
  <c r="H90" i="2"/>
  <c r="E91" i="2"/>
  <c r="F91" i="2"/>
  <c r="G91" i="2"/>
  <c r="H91" i="2"/>
  <c r="E92" i="2"/>
  <c r="F92" i="2"/>
  <c r="G92" i="2"/>
  <c r="H92" i="2"/>
  <c r="E93" i="2"/>
  <c r="F93" i="2"/>
  <c r="G93" i="2"/>
  <c r="H93" i="2"/>
  <c r="E94" i="2"/>
  <c r="F94" i="2"/>
  <c r="G94" i="2"/>
  <c r="H94" i="2"/>
  <c r="E95" i="2"/>
  <c r="F95" i="2"/>
  <c r="G95" i="2"/>
  <c r="H95" i="2"/>
  <c r="E96" i="2"/>
  <c r="F96" i="2"/>
  <c r="G96" i="2"/>
  <c r="H96" i="2"/>
  <c r="E97" i="2"/>
  <c r="F97" i="2"/>
  <c r="G97" i="2"/>
  <c r="H97" i="2"/>
  <c r="E98" i="2"/>
  <c r="F98" i="2"/>
  <c r="G98" i="2"/>
  <c r="H98" i="2"/>
  <c r="E99" i="2"/>
  <c r="F99" i="2"/>
  <c r="G99" i="2"/>
  <c r="H99" i="2"/>
  <c r="E100" i="2"/>
  <c r="F100" i="2"/>
  <c r="G100" i="2"/>
  <c r="H100" i="2"/>
  <c r="E101" i="2"/>
  <c r="F101" i="2"/>
  <c r="G101" i="2"/>
  <c r="H101" i="2"/>
  <c r="G24" i="4" l="1"/>
  <c r="J24" i="4" s="1"/>
  <c r="I24" i="4"/>
  <c r="M24" i="4" s="1"/>
  <c r="C12" i="3" l="1"/>
  <c r="E7" i="9"/>
  <c r="E12" i="3" l="1"/>
  <c r="G12" i="3"/>
  <c r="D5" i="8"/>
  <c r="I51" i="4" l="1"/>
  <c r="I50" i="4"/>
  <c r="I49" i="4"/>
  <c r="I48" i="4"/>
  <c r="I47" i="4"/>
  <c r="I46" i="4"/>
  <c r="I45" i="4"/>
  <c r="I44" i="4"/>
  <c r="I43" i="4"/>
  <c r="I42" i="4"/>
  <c r="I41" i="4"/>
  <c r="I40" i="4"/>
  <c r="I39" i="4"/>
  <c r="I38" i="4"/>
  <c r="I37" i="4"/>
  <c r="I36" i="4"/>
  <c r="I35" i="4"/>
  <c r="I34" i="4"/>
  <c r="I33" i="4"/>
  <c r="I32" i="4"/>
  <c r="I31" i="4"/>
  <c r="I30" i="4"/>
  <c r="I29" i="4"/>
  <c r="I28" i="4"/>
  <c r="I27" i="4"/>
  <c r="I26" i="4"/>
  <c r="I25" i="4"/>
  <c r="M25" i="4" s="1"/>
  <c r="I23" i="4"/>
  <c r="M23" i="4" s="1"/>
  <c r="I22" i="4"/>
  <c r="M22" i="4" s="1"/>
  <c r="I21" i="4"/>
  <c r="M21" i="4" s="1"/>
  <c r="I20" i="4"/>
  <c r="M20" i="4" s="1"/>
  <c r="I19" i="4"/>
  <c r="M19" i="4" s="1"/>
  <c r="C5" i="8" s="1"/>
  <c r="I18" i="4"/>
  <c r="M18" i="4" s="1"/>
  <c r="I17" i="4"/>
  <c r="M17" i="4" s="1"/>
  <c r="I16" i="4"/>
  <c r="M16" i="4" s="1"/>
  <c r="G51" i="4"/>
  <c r="G50" i="4"/>
  <c r="G49" i="4"/>
  <c r="G48" i="4"/>
  <c r="G47" i="4"/>
  <c r="G46" i="4"/>
  <c r="G45" i="4"/>
  <c r="G44" i="4"/>
  <c r="G43" i="4"/>
  <c r="G42" i="4"/>
  <c r="G41" i="4"/>
  <c r="G40" i="4"/>
  <c r="G39" i="4"/>
  <c r="G38" i="4"/>
  <c r="G37" i="4"/>
  <c r="G36" i="4"/>
  <c r="G35" i="4"/>
  <c r="G34" i="4"/>
  <c r="G33" i="4"/>
  <c r="G32" i="4"/>
  <c r="G31" i="4"/>
  <c r="G30" i="4"/>
  <c r="G29" i="4"/>
  <c r="G28" i="4"/>
  <c r="G27" i="4"/>
  <c r="G26" i="4"/>
  <c r="G25" i="4"/>
  <c r="J25" i="4" s="1"/>
  <c r="G23" i="4"/>
  <c r="J23" i="4" s="1"/>
  <c r="G22" i="4"/>
  <c r="J22" i="4" s="1"/>
  <c r="G21" i="4"/>
  <c r="J21" i="4" s="1"/>
  <c r="G20" i="4"/>
  <c r="J20" i="4" s="1"/>
  <c r="G19" i="4"/>
  <c r="J19" i="4" s="1"/>
  <c r="G18" i="4"/>
  <c r="J18" i="4" s="1"/>
  <c r="G17" i="4"/>
  <c r="J17" i="4" s="1"/>
  <c r="G16" i="4"/>
  <c r="M51" i="4"/>
  <c r="J51" i="4"/>
  <c r="M50" i="4"/>
  <c r="J50" i="4"/>
  <c r="M49" i="4"/>
  <c r="J49" i="4"/>
  <c r="M48" i="4"/>
  <c r="J48" i="4"/>
  <c r="M47" i="4"/>
  <c r="J47" i="4"/>
  <c r="M46" i="4"/>
  <c r="J46" i="4"/>
  <c r="M45" i="4"/>
  <c r="J45" i="4"/>
  <c r="M44" i="4"/>
  <c r="J44" i="4"/>
  <c r="M43" i="4"/>
  <c r="J43" i="4"/>
  <c r="M42" i="4"/>
  <c r="J42" i="4"/>
  <c r="M41" i="4"/>
  <c r="J41" i="4"/>
  <c r="M40" i="4"/>
  <c r="J40" i="4"/>
  <c r="M39" i="4"/>
  <c r="J39" i="4"/>
  <c r="M38" i="4"/>
  <c r="J38" i="4"/>
  <c r="M37" i="4"/>
  <c r="J37" i="4"/>
  <c r="M36" i="4"/>
  <c r="J36" i="4"/>
  <c r="M35" i="4"/>
  <c r="J35" i="4"/>
  <c r="M34" i="4"/>
  <c r="J34" i="4"/>
  <c r="M33" i="4"/>
  <c r="J33" i="4"/>
  <c r="M32" i="4"/>
  <c r="J32" i="4"/>
  <c r="M31" i="4"/>
  <c r="J31" i="4"/>
  <c r="M30" i="4"/>
  <c r="J30" i="4"/>
  <c r="M29" i="4"/>
  <c r="J29" i="4"/>
  <c r="M28" i="4"/>
  <c r="J28" i="4"/>
  <c r="M27" i="4"/>
  <c r="J27" i="4"/>
  <c r="M26" i="4"/>
  <c r="J26" i="4"/>
  <c r="E5" i="8" l="1"/>
  <c r="M10" i="4"/>
  <c r="C9" i="3" s="1"/>
  <c r="F5" i="8"/>
  <c r="M7" i="4"/>
  <c r="C6" i="3" s="1"/>
  <c r="M12" i="4"/>
  <c r="C11" i="3" s="1"/>
  <c r="O12" i="4" a="1"/>
  <c r="O12" i="4" s="1"/>
  <c r="F11" i="3" s="1"/>
  <c r="M11" i="4"/>
  <c r="C10" i="3" s="1"/>
  <c r="O7" i="4" a="1"/>
  <c r="O7" i="4" s="1"/>
  <c r="F6" i="3" s="1"/>
  <c r="O6" i="4"/>
  <c r="F5" i="3" s="1"/>
  <c r="F13" i="3" s="1"/>
  <c r="M6" i="4"/>
  <c r="M8" i="4"/>
  <c r="C7" i="3" s="1"/>
  <c r="O8" i="4" a="1"/>
  <c r="O8" i="4" s="1"/>
  <c r="F7" i="3" s="1"/>
  <c r="M9" i="4"/>
  <c r="O11" i="4" a="1"/>
  <c r="O11" i="4" s="1"/>
  <c r="F10" i="3" s="1"/>
  <c r="O10" i="4" a="1"/>
  <c r="O10" i="4" s="1"/>
  <c r="F9" i="3" s="1"/>
  <c r="O9" i="4" a="1"/>
  <c r="O9" i="4" s="1"/>
  <c r="F8" i="3" s="1"/>
  <c r="U15" i="4"/>
  <c r="K4" i="3" s="1"/>
  <c r="J16" i="4"/>
  <c r="G10" i="3" l="1"/>
  <c r="G11" i="3"/>
  <c r="G7" i="3"/>
  <c r="G9" i="3"/>
  <c r="C26" i="11"/>
  <c r="G6" i="3"/>
  <c r="C14" i="11"/>
  <c r="C8" i="3"/>
  <c r="C27" i="11"/>
  <c r="E10" i="3"/>
  <c r="E11" i="3"/>
  <c r="E7" i="3"/>
  <c r="C5" i="3"/>
  <c r="G8" i="3" l="1"/>
  <c r="E5" i="3"/>
  <c r="G5" i="3"/>
  <c r="E8" i="3"/>
  <c r="E6" i="3"/>
  <c r="E9" i="3"/>
  <c r="F51" i="2"/>
  <c r="F50" i="2"/>
  <c r="F49" i="2"/>
  <c r="F48" i="2"/>
  <c r="F47" i="2"/>
  <c r="F46" i="2"/>
  <c r="F45" i="2"/>
  <c r="F44" i="2"/>
  <c r="F43" i="2"/>
  <c r="F42" i="2"/>
  <c r="F41" i="2"/>
  <c r="F40" i="2"/>
  <c r="F39" i="2"/>
  <c r="F38" i="2"/>
  <c r="F37" i="2"/>
  <c r="F36" i="2"/>
  <c r="F35" i="2"/>
  <c r="F34" i="2"/>
  <c r="F33" i="2"/>
  <c r="F32" i="2"/>
  <c r="F31" i="2"/>
  <c r="F30" i="2"/>
  <c r="F29" i="2"/>
  <c r="F28" i="2"/>
  <c r="F27" i="2"/>
  <c r="F26" i="2"/>
  <c r="F25" i="2"/>
  <c r="F24" i="2"/>
  <c r="F23" i="2"/>
  <c r="F22" i="2"/>
  <c r="F21" i="2"/>
  <c r="F20" i="2"/>
  <c r="F19" i="2"/>
  <c r="F18" i="2"/>
  <c r="F17" i="2"/>
  <c r="F16" i="2"/>
  <c r="E51" i="2"/>
  <c r="E50" i="2"/>
  <c r="E49" i="2"/>
  <c r="E48" i="2"/>
  <c r="E47" i="2"/>
  <c r="E46" i="2"/>
  <c r="E45" i="2"/>
  <c r="E44" i="2"/>
  <c r="E43" i="2"/>
  <c r="E42" i="2"/>
  <c r="E41" i="2"/>
  <c r="E40" i="2"/>
  <c r="E39" i="2"/>
  <c r="E38" i="2"/>
  <c r="E37" i="2"/>
  <c r="E36" i="2"/>
  <c r="E35" i="2"/>
  <c r="E34" i="2"/>
  <c r="E33" i="2"/>
  <c r="E32" i="2"/>
  <c r="E31" i="2"/>
  <c r="E30" i="2"/>
  <c r="E29" i="2"/>
  <c r="E28" i="2"/>
  <c r="E27" i="2"/>
  <c r="E26" i="2"/>
  <c r="E25" i="2"/>
  <c r="E24" i="2"/>
  <c r="E23" i="2"/>
  <c r="E22" i="2"/>
  <c r="E21" i="2"/>
  <c r="E20" i="2"/>
  <c r="E19" i="2"/>
  <c r="E18" i="2"/>
  <c r="E17" i="2"/>
  <c r="E16" i="2"/>
  <c r="H16" i="2" l="1"/>
  <c r="G16" i="2"/>
  <c r="H51" i="2"/>
  <c r="G51" i="2"/>
  <c r="H50" i="2"/>
  <c r="G50" i="2"/>
  <c r="H49" i="2"/>
  <c r="G49" i="2"/>
  <c r="H48" i="2"/>
  <c r="G48" i="2"/>
  <c r="H47" i="2"/>
  <c r="G47" i="2"/>
  <c r="H46" i="2"/>
  <c r="G46" i="2"/>
  <c r="H45" i="2"/>
  <c r="G45" i="2"/>
  <c r="H44" i="2"/>
  <c r="G44" i="2"/>
  <c r="H43" i="2"/>
  <c r="G43" i="2"/>
  <c r="H42" i="2"/>
  <c r="G42" i="2"/>
  <c r="H41" i="2"/>
  <c r="G41" i="2"/>
  <c r="H40" i="2"/>
  <c r="G40" i="2"/>
  <c r="H39" i="2"/>
  <c r="G39" i="2"/>
  <c r="H38" i="2"/>
  <c r="G38" i="2"/>
  <c r="H37" i="2"/>
  <c r="G37" i="2"/>
  <c r="H36" i="2"/>
  <c r="G36" i="2"/>
  <c r="H35" i="2"/>
  <c r="G35" i="2"/>
  <c r="H34" i="2"/>
  <c r="G34" i="2"/>
  <c r="H33" i="2"/>
  <c r="G33" i="2"/>
  <c r="H32" i="2"/>
  <c r="G32" i="2"/>
  <c r="H31" i="2"/>
  <c r="G31" i="2"/>
  <c r="H30" i="2"/>
  <c r="G30" i="2"/>
  <c r="H29" i="2"/>
  <c r="G29" i="2"/>
  <c r="H28" i="2"/>
  <c r="G28" i="2"/>
  <c r="H27" i="2"/>
  <c r="G27" i="2"/>
  <c r="H26" i="2"/>
  <c r="G26" i="2"/>
  <c r="H25" i="2"/>
  <c r="G25" i="2"/>
  <c r="H24" i="2"/>
  <c r="G24" i="2"/>
  <c r="H23" i="2"/>
  <c r="G23" i="2"/>
  <c r="H22" i="2"/>
  <c r="G22" i="2"/>
  <c r="H21" i="2"/>
  <c r="G21" i="2"/>
  <c r="H20" i="2"/>
  <c r="G20" i="2"/>
  <c r="H19" i="2"/>
  <c r="G19" i="2"/>
  <c r="H18" i="2"/>
  <c r="G18" i="2"/>
  <c r="H17" i="2"/>
  <c r="G17" i="2"/>
  <c r="D20" i="1"/>
  <c r="H11" i="2" l="1"/>
  <c r="F7" i="8" s="1"/>
  <c r="F8" i="8" s="1"/>
  <c r="C4" i="3" l="1"/>
  <c r="E4" i="3" s="1"/>
  <c r="E13" i="3" l="1"/>
  <c r="C13" i="11" s="1"/>
  <c r="C13" i="3"/>
  <c r="D6" i="3" l="1"/>
  <c r="D10" i="3"/>
  <c r="D7" i="3"/>
  <c r="D9" i="3"/>
  <c r="D11" i="3"/>
  <c r="D8" i="3"/>
  <c r="C12" i="11"/>
  <c r="C25" i="11" l="1"/>
  <c r="C15" i="11"/>
  <c r="C35" i="11" l="1"/>
  <c r="C37" i="11"/>
  <c r="E36" i="11" s="1"/>
  <c r="C36" i="11"/>
  <c r="C34" i="11"/>
  <c r="C19" i="11"/>
  <c r="C21" i="11" s="1"/>
  <c r="C38" i="11" l="1"/>
  <c r="E20" i="11"/>
  <c r="C20" i="11"/>
  <c r="B37" i="11"/>
  <c r="B21" i="11"/>
  <c r="C22" i="11"/>
</calcChain>
</file>

<file path=xl/sharedStrings.xml><?xml version="1.0" encoding="utf-8"?>
<sst xmlns="http://schemas.openxmlformats.org/spreadsheetml/2006/main" count="625" uniqueCount="341">
  <si>
    <t>ano</t>
  </si>
  <si>
    <t>ne</t>
  </si>
  <si>
    <t>Zkapalněný zemní plyn</t>
  </si>
  <si>
    <t>jednotka množství</t>
  </si>
  <si>
    <t>lt</t>
  </si>
  <si>
    <t>Zkapalněný ropný plyn</t>
  </si>
  <si>
    <t>kg</t>
  </si>
  <si>
    <t>Stlačený zemní plyn</t>
  </si>
  <si>
    <t>Stlačený syntetický methan</t>
  </si>
  <si>
    <t>Plynový olej</t>
  </si>
  <si>
    <t>zadat</t>
  </si>
  <si>
    <t>Druh biopaliva</t>
  </si>
  <si>
    <t xml:space="preserve">Kategorie ILUC emisí </t>
  </si>
  <si>
    <t>Produkce ILUC emisí</t>
  </si>
  <si>
    <t>Bioethanol</t>
  </si>
  <si>
    <t>Bagasa</t>
  </si>
  <si>
    <t>Jiné</t>
  </si>
  <si>
    <t>BioLPG</t>
  </si>
  <si>
    <t>Bio-odpad</t>
  </si>
  <si>
    <t>Biomethanol</t>
  </si>
  <si>
    <t>Cukrová řepa</t>
  </si>
  <si>
    <t>Cukernaté plodiny</t>
  </si>
  <si>
    <t>Bioethanol z cukrové řepy</t>
  </si>
  <si>
    <t>Bionafta</t>
  </si>
  <si>
    <t>Cukrová třtina</t>
  </si>
  <si>
    <t>Bioethanol z kukuřice EU</t>
  </si>
  <si>
    <t>Čistý rostlinný olej</t>
  </si>
  <si>
    <t>Destilát z mastných kyselin z palmového oleje (PFAD)</t>
  </si>
  <si>
    <t>Biopalivo ze zbytků</t>
  </si>
  <si>
    <t>Fischer-Tropsch motorová nafta</t>
  </si>
  <si>
    <t>Dřevní zbytky</t>
  </si>
  <si>
    <t>Neuvádí se</t>
  </si>
  <si>
    <t>Hnědý louh</t>
  </si>
  <si>
    <t>Ječmen</t>
  </si>
  <si>
    <t>Obiloviny a jiné plodiny bohaté na škrob</t>
  </si>
  <si>
    <t>Kukuřice</t>
  </si>
  <si>
    <t>Kukuřičné klasy zbavené zrn</t>
  </si>
  <si>
    <t>Mastné kyseliny z použitého kuchyňského oleje</t>
  </si>
  <si>
    <t>Matoliny a vinné kaly</t>
  </si>
  <si>
    <t>Melasa</t>
  </si>
  <si>
    <t>Mýdlové mastné kyseliny kontaminované sírou</t>
  </si>
  <si>
    <t>Odpadní rostlinné oleje</t>
  </si>
  <si>
    <t>Odpadní vody z lisovny palmového oleje a trsy prázdných palmových plodů</t>
  </si>
  <si>
    <t>Odpadní výlisky z výroby rostlinných olejů</t>
  </si>
  <si>
    <t>Odpadní živočišné oleje</t>
  </si>
  <si>
    <t>Olej extrahovaný z pevného odpadu ze zpracování palmového oleje (SBEO)</t>
  </si>
  <si>
    <t>Ořechové skořápky</t>
  </si>
  <si>
    <t>Bionafta z odpadního rostlinného nebo živočišného oleje</t>
  </si>
  <si>
    <t>Ostatní biopaliva ze zbytků</t>
  </si>
  <si>
    <t>Ostatní cereálie</t>
  </si>
  <si>
    <t>Ostatní cukernaté plodiny</t>
  </si>
  <si>
    <t>Bionafta z palmového oleje (proces nespecifikován)</t>
  </si>
  <si>
    <t>Ostatní olejnaté plodiny</t>
  </si>
  <si>
    <t>Olejnaté plodiny</t>
  </si>
  <si>
    <t>Ostatní pokročilá biopaliva</t>
  </si>
  <si>
    <t>Bionafta z řepkového semínka</t>
  </si>
  <si>
    <t>Pěstované dřeviny</t>
  </si>
  <si>
    <t>Plevy</t>
  </si>
  <si>
    <t>Podíl biomasy na odpadu a zbytcích z lesnictví a z dřevozpracujících odvětví</t>
  </si>
  <si>
    <t>Podíl biomasy na průmyslovém odpadu</t>
  </si>
  <si>
    <t>Podíl biomasy na směsném komunálním odpadu</t>
  </si>
  <si>
    <t>Použitý kuchyňský olej</t>
  </si>
  <si>
    <t>Pšenice</t>
  </si>
  <si>
    <t>Recyklované palivo</t>
  </si>
  <si>
    <t>Řasy</t>
  </si>
  <si>
    <t>Řepkové semínko</t>
  </si>
  <si>
    <t>Sláma</t>
  </si>
  <si>
    <t>Slunečnicová semínka</t>
  </si>
  <si>
    <t>Slupky</t>
  </si>
  <si>
    <t>Sojové boby</t>
  </si>
  <si>
    <t>Surový glycerin</t>
  </si>
  <si>
    <t>Nerelevantní</t>
  </si>
  <si>
    <t>Škrobová kaše</t>
  </si>
  <si>
    <t>Volné mastné kyseliny jakožto zbytek či odpad z výroby FAME</t>
  </si>
  <si>
    <t>Vybělená použitá zemina</t>
  </si>
  <si>
    <t xml:space="preserve">Žito </t>
  </si>
  <si>
    <t>Žitovec</t>
  </si>
  <si>
    <t>Živočišné tuky klasifikované jako kategorie 1 a 2</t>
  </si>
  <si>
    <t>Živočišné tuky klasifikované jako kategorie 3</t>
  </si>
  <si>
    <t>Živočišný hnůj a kal</t>
  </si>
  <si>
    <t xml:space="preserve">Interní doklad dodavatele
</t>
  </si>
  <si>
    <t>Druh pohonné hmoty
(vybrat ze seznamu)</t>
  </si>
  <si>
    <t>Množství energie 
(MJ)</t>
  </si>
  <si>
    <t>Kategorie biopaliva (s ohledem na přílohu IX směrnice RED II)</t>
  </si>
  <si>
    <t>Splňuje kritéria udržitelnosti?</t>
  </si>
  <si>
    <r>
      <t>Produkce ILUC emisí                               (gCO</t>
    </r>
    <r>
      <rPr>
        <vertAlign val="subscript"/>
        <sz val="10"/>
        <rFont val="Calibri"/>
        <family val="2"/>
        <charset val="238"/>
        <scheme val="minor"/>
      </rPr>
      <t>2ekv</t>
    </r>
    <r>
      <rPr>
        <sz val="10"/>
        <rFont val="Calibri"/>
        <family val="2"/>
        <charset val="238"/>
        <scheme val="minor"/>
      </rPr>
      <t>/MJ)</t>
    </r>
  </si>
  <si>
    <t xml:space="preserve">Skupina vstupních surovin související s emisemi způsobené nepřímou změnou ve využití půdy (ILUC emise). Skupina se vyplní automaticky po výběru vstupní suroviny určené k výrobě biopaliva. </t>
  </si>
  <si>
    <t>Interní doklad dodavatele</t>
  </si>
  <si>
    <t>Partner</t>
  </si>
  <si>
    <t>Identifikace smlouvy</t>
  </si>
  <si>
    <t>XY</t>
  </si>
  <si>
    <t>Obnovitelné palivo nebiologického původu</t>
  </si>
  <si>
    <t>zadat
 je li potřebné</t>
  </si>
  <si>
    <t xml:space="preserve">Skupina vstupních surovin související s ILUC emisemi </t>
  </si>
  <si>
    <t>Množství dodané energie (MJ)</t>
  </si>
  <si>
    <t>Množství elektřiny</t>
  </si>
  <si>
    <t>MJ</t>
  </si>
  <si>
    <t>Stát</t>
  </si>
  <si>
    <t>Česká republika</t>
  </si>
  <si>
    <t>Kalendářní rok, za který se podává zpráva o emisích</t>
  </si>
  <si>
    <t>rok</t>
  </si>
  <si>
    <t>XYZ</t>
  </si>
  <si>
    <t>Kontrola vyplnění všech nejdůležitějších údajů</t>
  </si>
  <si>
    <t>V                                                  dne</t>
  </si>
  <si>
    <t>Podpis zástupce autorizované osoby</t>
  </si>
  <si>
    <t>Legenda</t>
  </si>
  <si>
    <t>modře</t>
  </si>
  <si>
    <t>nutno zadat údaj</t>
  </si>
  <si>
    <t>černě</t>
  </si>
  <si>
    <t>údaj vybrat z nabídky</t>
  </si>
  <si>
    <t>údaj se vyplní automaticky</t>
  </si>
  <si>
    <t xml:space="preserve">černě tučně </t>
  </si>
  <si>
    <t>nepovinný údaj</t>
  </si>
  <si>
    <t>Soubor obsahuje následující listy. Předvyplněné ukázkové údaje je třeba nahradit skutečnými záznamy.</t>
  </si>
  <si>
    <r>
      <rPr>
        <b/>
        <sz val="12"/>
        <color rgb="FF000000"/>
        <rFont val="Calibri"/>
        <family val="2"/>
        <charset val="238"/>
        <scheme val="minor"/>
      </rPr>
      <t>List "Seznamy a konstanty"</t>
    </r>
    <r>
      <rPr>
        <sz val="12"/>
        <color rgb="FF000000"/>
        <rFont val="Calibri"/>
        <family val="2"/>
        <charset val="238"/>
        <scheme val="minor"/>
      </rPr>
      <t xml:space="preserve"> obsahuje nezbytné vstupní údaje pro vyplnění zprávy o emisích. Tento list je však uzamčený tak, aby nebylo možno s hodnotami v něm uvedenými manipulovat.</t>
    </r>
  </si>
  <si>
    <t xml:space="preserve">energie (MJ) </t>
  </si>
  <si>
    <t>Přenos na list bilance:</t>
  </si>
  <si>
    <t xml:space="preserve">Pokuta </t>
  </si>
  <si>
    <t>Surovina</t>
  </si>
  <si>
    <t xml:space="preserve">Druh obnovitelného paliva
(vybrat ze seznamu)
</t>
  </si>
  <si>
    <t>Kontrola (emise)</t>
  </si>
  <si>
    <t>Celkem dodavatel</t>
  </si>
  <si>
    <t>(z jednotlivých listů)</t>
  </si>
  <si>
    <t>BioLPG z pokročilých surovin</t>
  </si>
  <si>
    <t xml:space="preserve">Vstupní surovina použitá k výrobě obnovitelného paliva, nebo výrobní proces
(vybrat ze seznamu)
</t>
  </si>
  <si>
    <t>Technický kukuřičný olej z výpalků</t>
  </si>
  <si>
    <t>Zbytky/odpady a zbytkové vody z rafinace rostlinných olejů</t>
  </si>
  <si>
    <t>Zbytky/odpady z výroby lihu</t>
  </si>
  <si>
    <t>Zbytky/odpady ze zpracování brambor</t>
  </si>
  <si>
    <t>Zbytky/odpady ze zpracování cukrové řepy</t>
  </si>
  <si>
    <t>Zbytky/odpady z pekařské výroby</t>
  </si>
  <si>
    <t>Zbytky/odpady ze zpracování obilí, ovoce a zeleniny</t>
  </si>
  <si>
    <t>Zbytky/odpady ze zpracování živočišných produktů</t>
  </si>
  <si>
    <r>
      <t>kg CO</t>
    </r>
    <r>
      <rPr>
        <vertAlign val="subscript"/>
        <sz val="12"/>
        <color theme="1"/>
        <rFont val="Calibri"/>
        <family val="2"/>
        <charset val="238"/>
        <scheme val="minor"/>
      </rPr>
      <t>2</t>
    </r>
  </si>
  <si>
    <t>Hydrogenačně upravený rostlinný olej</t>
  </si>
  <si>
    <t>výsledek vstupuje na list bilance a souhrn ke konečnému výpočtu</t>
  </si>
  <si>
    <t>Biometan</t>
  </si>
  <si>
    <t xml:space="preserve">Biometan z kukuřice </t>
  </si>
  <si>
    <t>BioLNG</t>
  </si>
  <si>
    <t>Tento list je určen pro reporting všech druhů fosilních pohonných hmot dodaných dodavatelem pohonných hmot</t>
  </si>
  <si>
    <t xml:space="preserve">Tento list je určen pro všechny druhy obnovitelných paliv a recyklovaných paliv s obsahem uhlíku dodaných dodavatelem pohonných hmot </t>
  </si>
  <si>
    <t>Fischer-Tropsch motorový benzín</t>
  </si>
  <si>
    <t>Dimethylether (DME)</t>
  </si>
  <si>
    <t xml:space="preserve">úspora emisí (kg) </t>
  </si>
  <si>
    <t>Elektřina dodaná do dobíjecích stanic</t>
  </si>
  <si>
    <t>Množství kreditů</t>
  </si>
  <si>
    <t>Úspora emisí</t>
  </si>
  <si>
    <r>
      <t xml:space="preserve">Bilance emisí s jinými dodavateli  pohonných hmot </t>
    </r>
    <r>
      <rPr>
        <sz val="12"/>
        <color theme="1"/>
        <rFont val="Calibri"/>
        <family val="2"/>
        <charset val="238"/>
        <scheme val="minor"/>
      </rPr>
      <t>- přenos na list bilance:</t>
    </r>
  </si>
  <si>
    <t>Bilance energie a emisí</t>
  </si>
  <si>
    <t>Emise</t>
  </si>
  <si>
    <t>Fosilní</t>
  </si>
  <si>
    <t xml:space="preserve">Obnovitelná </t>
  </si>
  <si>
    <t>Z toho biopalivo ze zbytků</t>
  </si>
  <si>
    <t>RFNBO</t>
  </si>
  <si>
    <t>Z toho recyklované palivo</t>
  </si>
  <si>
    <t>Elektřina</t>
  </si>
  <si>
    <t>Pokročilé biopalivo nebo RFNBO</t>
  </si>
  <si>
    <t>Množství (MJ)</t>
  </si>
  <si>
    <t>Převzato od jiných dodavatelů pohonných hmot (dodavateli pohonných hmot se zvýší vykazovaný podíl pokročilých biopaliv a obnovitelných paliv nebiologického původu
(dodavatel má pokročilých biopaliv a obnovitelých paliv nebiologikého původu  málo, takže potřebné množství nakoupí od jiného dodavatele a svůj výsledek tedy zlepší)</t>
  </si>
  <si>
    <r>
      <t>Poskytnuto jiným dodavatelům pohonných hmot (dodavateli pohonných hmot se sníží vykazované snížení emisí)</t>
    </r>
    <r>
      <rPr>
        <sz val="11"/>
        <color theme="1"/>
        <rFont val="Calibri"/>
        <family val="2"/>
        <charset val="238"/>
      </rPr>
      <t xml:space="preserve">
(dodavatel má úsporu navíc, takže přebytek emisí poskytne jinému dodavateli  a svůj výsledek tedy zhorší)</t>
    </r>
  </si>
  <si>
    <t>Tento list je určen pro reporting převodu úspory emisí skleníkových plynů poskytnutých/převzatých jinými dodavateli pohonných hmot</t>
  </si>
  <si>
    <t>MWh</t>
  </si>
  <si>
    <t>Bilance převodů energie a emisí mezi jednotlivými dodavateli</t>
  </si>
  <si>
    <t>Pokročilá biopaliva</t>
  </si>
  <si>
    <t>Energie      (MJ)</t>
  </si>
  <si>
    <t>Období (rok/čtvrtletí)</t>
  </si>
  <si>
    <t>Název dodavatele pohonných hmot</t>
  </si>
  <si>
    <t>Základní úroveň produkce emisí GHG</t>
  </si>
  <si>
    <t>Úspora emisí GHG dosažená dodavatelem pohonných hmot</t>
  </si>
  <si>
    <t>Úspora emisí GHG získaná převodem mezi dodavateli pohonných hmot</t>
  </si>
  <si>
    <r>
      <t>Převzato od jiných dodavatelů pohonných hmot (dodavateli pohonných hmot se zvýší vykazované snížení emisí)</t>
    </r>
    <r>
      <rPr>
        <sz val="11"/>
        <color theme="1"/>
        <rFont val="Calibri"/>
        <family val="2"/>
        <charset val="238"/>
      </rPr>
      <t xml:space="preserve">
(dodavatel vyprodukoval příliš emisí, neplní snížení, jiný dodavatel mu část úspory emisí poskytne)</t>
    </r>
  </si>
  <si>
    <t>Cíle</t>
  </si>
  <si>
    <t>Pokročilá biopaliva + RFNBO</t>
  </si>
  <si>
    <t>GHG roční</t>
  </si>
  <si>
    <t>GHG čtvrtletní</t>
  </si>
  <si>
    <t>Úspora emisí GHG získaná převodem z předcházejícího roku</t>
  </si>
  <si>
    <t>Dodané množství pokročilých biopaliv (včetně dvojnásobného koeficientu)</t>
  </si>
  <si>
    <t>Dodané množství RFNBO (včetně dvojnásobného koeficientu)</t>
  </si>
  <si>
    <t>Množství pokročilých biopaliv získaných převodem mezi dodavateli pohonných hmot</t>
  </si>
  <si>
    <t xml:space="preserve">Množství pokročilých biopaliv získaných převodem z předcházejícího roku </t>
  </si>
  <si>
    <t>Množství RFNBO získané převodem z předcházejícího roku</t>
  </si>
  <si>
    <t>Úspora emisí skleníkových plynů zohledňující limity a převody</t>
  </si>
  <si>
    <t>Podíl pokročilých biopaliv zohledňující převody</t>
  </si>
  <si>
    <t>Podíl RFNBO zohledňující převody</t>
  </si>
  <si>
    <t>Pokuta</t>
  </si>
  <si>
    <t>Převody energie a emisí z předcházejícího roku</t>
  </si>
  <si>
    <t>Převody energie a emisí do nadcházejícího roku</t>
  </si>
  <si>
    <t>Úspora emisí GHG převedena do následujícího roku</t>
  </si>
  <si>
    <t>Množství RFNBO získané převodem mezi dodavateli pohonných hmot</t>
  </si>
  <si>
    <t xml:space="preserve">Množství pokročilých biopaliv převedených do následujícího roku </t>
  </si>
  <si>
    <t>Množství RFNBO převedené do následujícího roku</t>
  </si>
  <si>
    <t>Podpis zástupce dodavatele pohonných hmot</t>
  </si>
  <si>
    <t>List Obnovitelné PHM</t>
  </si>
  <si>
    <t xml:space="preserve">Povinnost zajištění minimálního podílu pokročilých biopaliv a obnovitelných paliv nebiologického původu podle § 19f zákona o ochraně ovzduší, respektive § 47d zákona o podporovaných zdrojích energie </t>
  </si>
  <si>
    <t>Povinnost snížení emisí skleníkových plynů podle § 20 odst. 1 zákona o ochraně ovzduší, respektive § 47db zákona o podporovaných zdrojích energie</t>
  </si>
  <si>
    <t xml:space="preserve">Zpráva o emisích skleníkových plynů z dodaných pohonných hmot </t>
  </si>
  <si>
    <t>podle § 20 odst. 7 zákona č. 201/2012 Sb, o ochraně ovzduší, v platném znění</t>
  </si>
  <si>
    <t>1. čtvrtletí</t>
  </si>
  <si>
    <t>2. čtvrtletí</t>
  </si>
  <si>
    <t>3. čtvrtletí</t>
  </si>
  <si>
    <r>
      <t>Základní úroveň (kgCO</t>
    </r>
    <r>
      <rPr>
        <vertAlign val="subscript"/>
        <sz val="10"/>
        <color theme="1"/>
        <rFont val="Calibri"/>
        <family val="2"/>
        <charset val="238"/>
      </rPr>
      <t>2</t>
    </r>
    <r>
      <rPr>
        <sz val="10"/>
        <color theme="1"/>
        <rFont val="Calibri"/>
        <family val="2"/>
        <charset val="238"/>
      </rPr>
      <t>)</t>
    </r>
  </si>
  <si>
    <r>
      <t>Úspora          (kgCO</t>
    </r>
    <r>
      <rPr>
        <vertAlign val="subscript"/>
        <sz val="10"/>
        <color theme="1"/>
        <rFont val="Calibri"/>
        <family val="2"/>
        <charset val="238"/>
      </rPr>
      <t>2</t>
    </r>
    <r>
      <rPr>
        <sz val="10"/>
        <color theme="1"/>
        <rFont val="Calibri"/>
        <family val="2"/>
        <charset val="238"/>
      </rPr>
      <t>)</t>
    </r>
  </si>
  <si>
    <r>
      <t>Úspora          (gCO</t>
    </r>
    <r>
      <rPr>
        <vertAlign val="subscript"/>
        <sz val="10"/>
        <color theme="1"/>
        <rFont val="Calibri"/>
        <family val="2"/>
        <charset val="238"/>
      </rPr>
      <t>2</t>
    </r>
    <r>
      <rPr>
        <sz val="10"/>
        <color theme="1"/>
        <rFont val="Calibri"/>
        <family val="2"/>
        <charset val="238"/>
      </rPr>
      <t>/MJ)</t>
    </r>
  </si>
  <si>
    <r>
      <t>Úspora          (</t>
    </r>
    <r>
      <rPr>
        <sz val="10"/>
        <color theme="1"/>
        <rFont val="Calibri"/>
        <family val="2"/>
        <charset val="238"/>
      </rPr>
      <t>kgCO</t>
    </r>
    <r>
      <rPr>
        <vertAlign val="subscript"/>
        <sz val="10"/>
        <color theme="1"/>
        <rFont val="Calibri"/>
        <family val="2"/>
        <charset val="238"/>
      </rPr>
      <t>2</t>
    </r>
    <r>
      <rPr>
        <sz val="10"/>
        <color theme="1"/>
        <rFont val="Calibri"/>
        <family val="2"/>
        <charset val="238"/>
      </rPr>
      <t>)</t>
    </r>
  </si>
  <si>
    <r>
      <t xml:space="preserve">Energie      </t>
    </r>
    <r>
      <rPr>
        <sz val="10"/>
        <color theme="1"/>
        <rFont val="Calibri"/>
        <family val="2"/>
        <charset val="238"/>
      </rPr>
      <t>(MJ)</t>
    </r>
  </si>
  <si>
    <r>
      <t xml:space="preserve">energie </t>
    </r>
    <r>
      <rPr>
        <b/>
        <sz val="10"/>
        <color theme="1"/>
        <rFont val="Calibri"/>
        <family val="2"/>
        <charset val="238"/>
      </rPr>
      <t>(MJ)</t>
    </r>
    <r>
      <rPr>
        <b/>
        <sz val="12"/>
        <color theme="1"/>
        <rFont val="Calibri"/>
        <family val="2"/>
        <charset val="238"/>
      </rPr>
      <t xml:space="preserve"> </t>
    </r>
  </si>
  <si>
    <t xml:space="preserve">Motorová nafta </t>
  </si>
  <si>
    <t xml:space="preserve">Motorový benzín </t>
  </si>
  <si>
    <r>
      <t>Množství energie (MJ) a úspora emisí (kgCO</t>
    </r>
    <r>
      <rPr>
        <vertAlign val="subscript"/>
        <sz val="12"/>
        <color theme="1"/>
        <rFont val="Calibri"/>
        <family val="2"/>
        <charset val="238"/>
      </rPr>
      <t>2</t>
    </r>
    <r>
      <rPr>
        <sz val="12"/>
        <color theme="1"/>
        <rFont val="Calibri"/>
        <family val="2"/>
        <charset val="238"/>
      </rPr>
      <t>) z obnovitelných paliv a recyklovaných paliv podle vstupní suroviny</t>
    </r>
  </si>
  <si>
    <r>
      <t>Množství emisí (kgCO</t>
    </r>
    <r>
      <rPr>
        <vertAlign val="sub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)</t>
    </r>
  </si>
  <si>
    <r>
      <t>Produkce emisí skleníkových plynů z nepřímé změny ve využívání půdy (gCO</t>
    </r>
    <r>
      <rPr>
        <vertAlign val="subscript"/>
        <sz val="12"/>
        <rFont val="Calibri"/>
        <family val="2"/>
        <charset val="238"/>
        <scheme val="minor"/>
      </rPr>
      <t>2</t>
    </r>
    <r>
      <rPr>
        <sz val="12"/>
        <rFont val="Calibri"/>
        <family val="2"/>
        <charset val="238"/>
        <scheme val="minor"/>
      </rPr>
      <t>/MJ)</t>
    </r>
  </si>
  <si>
    <t>x</t>
  </si>
  <si>
    <t>Vodík</t>
  </si>
  <si>
    <t>Seznamy</t>
  </si>
  <si>
    <t>Pomocné pro seznamy</t>
  </si>
  <si>
    <t>výhřevnost/přepočet</t>
  </si>
  <si>
    <r>
      <t>Zákl. hodnota produkce emisí GHG pro fosilní pohonné hmoty (gCO</t>
    </r>
    <r>
      <rPr>
        <b/>
        <vertAlign val="subscript"/>
        <sz val="9"/>
        <color theme="1"/>
        <rFont val="Calibri"/>
        <family val="2"/>
        <charset val="238"/>
        <scheme val="minor"/>
      </rPr>
      <t>2</t>
    </r>
    <r>
      <rPr>
        <b/>
        <sz val="9"/>
        <color theme="1"/>
        <rFont val="Calibri"/>
        <family val="2"/>
        <charset val="238"/>
        <scheme val="minor"/>
      </rPr>
      <t>/MJ)</t>
    </r>
  </si>
  <si>
    <t>fosilní</t>
  </si>
  <si>
    <t>obnovitelné</t>
  </si>
  <si>
    <t>Množství PHM: BA, NM v litrech, CNG a LNG v MWh, ostatní v kilogramech</t>
  </si>
  <si>
    <t>kWh</t>
  </si>
  <si>
    <r>
      <t>kgCO</t>
    </r>
    <r>
      <rPr>
        <vertAlign val="subscript"/>
        <sz val="12"/>
        <color theme="1"/>
        <rFont val="Calibri"/>
        <family val="2"/>
        <charset val="238"/>
      </rPr>
      <t>2</t>
    </r>
  </si>
  <si>
    <t>V důsledku překročení limitů pro biopaliva z potravinářských surovin a vyspělá biopaliva nezohledněno do snížení emisí</t>
  </si>
  <si>
    <t>Pokročilá</t>
  </si>
  <si>
    <r>
      <t>Poskytnuto jiným dodavatelům pohonných hmot (dodavateli pohonných hmot se sníží vykazovaný podíl pokročilých biopaliv a obnovitelných paliv nebiologického původu</t>
    </r>
    <r>
      <rPr>
        <sz val="10"/>
        <color theme="1"/>
        <rFont val="Calibri"/>
        <family val="2"/>
        <charset val="238"/>
      </rPr>
      <t xml:space="preserve">
(dodavatel má pokročilých biopaliv a obnovitelých paliv nebiologikého původu  navíc, takže přebytek poskytne jinému dodavateli a svůj výsledek tedy zhorší)</t>
    </r>
  </si>
  <si>
    <r>
      <t xml:space="preserve">Bilance energie z pokročilých biopaliv s jinými dodavateli  pohonných hmot </t>
    </r>
    <r>
      <rPr>
        <sz val="12"/>
        <color theme="1"/>
        <rFont val="Calibri"/>
        <family val="2"/>
        <charset val="238"/>
        <scheme val="minor"/>
      </rPr>
      <t>- přenos na list bilance:</t>
    </r>
  </si>
  <si>
    <t>Tento list je určen pro reporting převodu množství energie pokročilých biopaliv a obnovitelných paliv nebiologického původu poskytnutých/převzatých jinými dodavateli pohonných hmot</t>
  </si>
  <si>
    <t>Vyspělá</t>
  </si>
  <si>
    <t>Z toho vyspělá</t>
  </si>
  <si>
    <t>Způsob výroby alter. paliva</t>
  </si>
  <si>
    <t>Bioethanol z cereálií</t>
  </si>
  <si>
    <t>Bioethanol z cíleně pěstovaných energetických dřevin</t>
  </si>
  <si>
    <t>Bioethanol z cukrové třtiny</t>
  </si>
  <si>
    <t>Bioethanol z ječmene</t>
  </si>
  <si>
    <t>Bioethanol z kukuřice mimo EU</t>
  </si>
  <si>
    <t>Bioethanol z melasy z cukrové řepy</t>
  </si>
  <si>
    <t>Bioethanol z odpadního dřeva</t>
  </si>
  <si>
    <t>Bioethanol z pokročilých surrovin</t>
  </si>
  <si>
    <t>Bioethanol z pšenice (lignit jako procesní palivo v kogenerační jednotce)</t>
  </si>
  <si>
    <t>Bioethanol z pšenice (procesní palivo nespecifikováno)</t>
  </si>
  <si>
    <t>Bioethanol z pšenice (zemní plyn jako procesní palivo v kogenerační jednotce)</t>
  </si>
  <si>
    <t>Bioethanol z pšenice (zemní plyn jako procesní palivo v konvenčním kotli)</t>
  </si>
  <si>
    <t>Bioethanol z pšeničné slámy</t>
  </si>
  <si>
    <t>Bioethanol z žita (procesní palivo nespecifikováno)</t>
  </si>
  <si>
    <t>Bioethanol z žitovce (procesní palivo nespecifikováno)</t>
  </si>
  <si>
    <t>BioLPG z cereálií</t>
  </si>
  <si>
    <t>BioLPG z cukernatých plodin</t>
  </si>
  <si>
    <t>BioLPG z olejnin</t>
  </si>
  <si>
    <t>BioLPG z použitého kuchyňského oleje a kafilerních tuků</t>
  </si>
  <si>
    <t xml:space="preserve">Biomethanol z cíleně pěstovaných energetických dřevin </t>
  </si>
  <si>
    <t>Biomethanol z odpadního dřeva</t>
  </si>
  <si>
    <t>Bionafta z destilátu z mastných kyselin z palmového oleje (PFAD)</t>
  </si>
  <si>
    <t>Bionafta z technického kukuřičného oleje z výpalků</t>
  </si>
  <si>
    <t>Bionafta z použitého kuchyňského oleje a kafilerních tuků</t>
  </si>
  <si>
    <t>Bionafta z volných mastných kyselin (FFA)</t>
  </si>
  <si>
    <t>Bionafta z odpadů a zbytků, nikoli z použitého kuchyňského oleje a kafilerních tuků</t>
  </si>
  <si>
    <t>Bionafta ze slunečnicového semínka</t>
  </si>
  <si>
    <t>Bionafta ze sojových bobů</t>
  </si>
  <si>
    <t xml:space="preserve">Biometan z biologicky rozložitelného komunálního odpadu </t>
  </si>
  <si>
    <t>Biometan z jiných vstupních surovin</t>
  </si>
  <si>
    <t xml:space="preserve">Biometan z vlhké mrvy </t>
  </si>
  <si>
    <t>Čistý rostlinný olej z řepkového semínka</t>
  </si>
  <si>
    <t xml:space="preserve">Čistý rostlinný olej ze slunečnice </t>
  </si>
  <si>
    <t xml:space="preserve">Čistý rostlinný olej ze sójových bobů </t>
  </si>
  <si>
    <t xml:space="preserve">Dimethylether (DME) z odpadního dřeva </t>
  </si>
  <si>
    <t xml:space="preserve">Dimethylether (DME) z cíleně pěstovaných energetických dřevin </t>
  </si>
  <si>
    <t xml:space="preserve">Dimethylether (DME) vyrobený zplyňováním černého louhu </t>
  </si>
  <si>
    <t>Hydrogenačně upravený rostlinný olej z destilátu z mastných kyselin z palmového oleje (PFAD)</t>
  </si>
  <si>
    <t>Hydrogenačně upravený rostlinný olej z odpadních surovin</t>
  </si>
  <si>
    <t>Hydrogenačně upravený rostlinný olej z použitého kuchyňského oleje</t>
  </si>
  <si>
    <t>Hydrogenačně upravený rostlinný olej z řepkového semínka</t>
  </si>
  <si>
    <t>Hydrogenačně upravený rostlinný olej ze slunečnicového semínka</t>
  </si>
  <si>
    <t>Biometanol z odpadního dřeva vyrobený v samostatném zařízení</t>
  </si>
  <si>
    <t>Biometanol z cíleně pěstovaných energetických dřevin vyrobený v samostatném zařízení</t>
  </si>
  <si>
    <t xml:space="preserve">Biometanol vyrobený zplyňováním černého louhu integrovaným s výrobou celulózy </t>
  </si>
  <si>
    <t>Motorová nafta vyrobená Fischer-Tropschovou syntézou z odpadního dřeva</t>
  </si>
  <si>
    <t>Benzin vyrobený Fischer-Tropschovou syntézou z odpadního dřeva</t>
  </si>
  <si>
    <t xml:space="preserve">Motorová nafta vyrobená Fischer-Tropschovou syntézou zplyňováním černého louhu </t>
  </si>
  <si>
    <t xml:space="preserve">Benzin vyrobený Fischer-Tropschovou syntézou zplyňováním černého louhu </t>
  </si>
  <si>
    <r>
      <t>Emise skleníkových plynů z dodaných pohonných hmot (gCO</t>
    </r>
    <r>
      <rPr>
        <vertAlign val="subscript"/>
        <sz val="12"/>
        <rFont val="Calibri"/>
        <family val="2"/>
        <charset val="238"/>
        <scheme val="minor"/>
      </rPr>
      <t>2</t>
    </r>
    <r>
      <rPr>
        <sz val="12"/>
        <rFont val="Calibri"/>
        <family val="2"/>
        <charset val="238"/>
        <scheme val="minor"/>
      </rPr>
      <t>/MJ)</t>
    </r>
  </si>
  <si>
    <r>
      <t>Emise skleníkových plynů z dodaných pohonných hmot (gCO</t>
    </r>
    <r>
      <rPr>
        <vertAlign val="subscript"/>
        <sz val="12"/>
        <rFont val="Calibri"/>
        <family val="2"/>
        <charset val="238"/>
        <scheme val="minor"/>
      </rPr>
      <t>2</t>
    </r>
    <r>
      <rPr>
        <sz val="12"/>
        <rFont val="Calibri"/>
        <family val="2"/>
        <charset val="238"/>
        <scheme val="minor"/>
      </rPr>
      <t xml:space="preserve">/MJ) </t>
    </r>
    <r>
      <rPr>
        <b/>
        <sz val="12"/>
        <rFont val="Calibri"/>
        <family val="2"/>
        <charset val="238"/>
        <scheme val="minor"/>
      </rPr>
      <t>se zahrnutím ILUC</t>
    </r>
  </si>
  <si>
    <r>
      <t xml:space="preserve">Úspora </t>
    </r>
    <r>
      <rPr>
        <sz val="10"/>
        <color theme="1"/>
        <rFont val="Calibri"/>
        <family val="2"/>
        <charset val="238"/>
      </rPr>
      <t>(kgCO</t>
    </r>
    <r>
      <rPr>
        <vertAlign val="subscript"/>
        <sz val="10"/>
        <color theme="1"/>
        <rFont val="Calibri"/>
        <family val="2"/>
        <charset val="238"/>
      </rPr>
      <t>2</t>
    </r>
    <r>
      <rPr>
        <sz val="10"/>
        <color theme="1"/>
        <rFont val="Calibri"/>
        <family val="2"/>
        <charset val="238"/>
      </rPr>
      <t>)</t>
    </r>
  </si>
  <si>
    <r>
      <t>Úspora (kgCO</t>
    </r>
    <r>
      <rPr>
        <vertAlign val="subscript"/>
        <sz val="12"/>
        <color theme="1"/>
        <rFont val="Calibri"/>
        <family val="2"/>
        <charset val="238"/>
      </rPr>
      <t>2</t>
    </r>
    <r>
      <rPr>
        <sz val="12"/>
        <color theme="1"/>
        <rFont val="Calibri"/>
        <family val="2"/>
        <charset val="238"/>
      </rPr>
      <t>)</t>
    </r>
  </si>
  <si>
    <t>Dodané množství energie pro výpočet snížení emisí skleníkových plynů</t>
  </si>
  <si>
    <t>Dodané množství energie pro výpočet podílů (tj. bez dodané elektřiny)</t>
  </si>
  <si>
    <t xml:space="preserve">Vodík </t>
  </si>
  <si>
    <r>
      <t>Propočet úspory emisí skleníkových plynů (gCO</t>
    </r>
    <r>
      <rPr>
        <vertAlign val="subscript"/>
        <sz val="10"/>
        <color theme="1"/>
        <rFont val="Calibri"/>
        <family val="2"/>
        <charset val="238"/>
      </rPr>
      <t>2</t>
    </r>
    <r>
      <rPr>
        <sz val="10"/>
        <color theme="1"/>
        <rFont val="Calibri"/>
        <family val="2"/>
        <charset val="238"/>
      </rPr>
      <t>/MJ)</t>
    </r>
  </si>
  <si>
    <t>Produkce emisí</t>
  </si>
  <si>
    <t>Úspora     emisí</t>
  </si>
  <si>
    <t xml:space="preserve">Hodnoty výhřevnosti </t>
  </si>
  <si>
    <t>Dočasné plodiny, jako jsou meziplodiny a krycí plodiny</t>
  </si>
  <si>
    <t>Komunální odpadní vody a jiné deriváty než kal z čistíren odpadních vod</t>
  </si>
  <si>
    <t>Plodiny pěstované na silně degradované půdě</t>
  </si>
  <si>
    <t>Poškozené plodiny</t>
  </si>
  <si>
    <t>Přiboudliny z destilace alkoholu</t>
  </si>
  <si>
    <t>Sinice</t>
  </si>
  <si>
    <t>Surový methanol ze sulfátového procesu výroby dřevné buničiny</t>
  </si>
  <si>
    <t>Zbytky/odpady z výroby piva</t>
  </si>
  <si>
    <t>Potravinářská</t>
  </si>
  <si>
    <t>Verze 4 z 1. ledna 2026</t>
  </si>
  <si>
    <r>
      <rPr>
        <b/>
        <sz val="12"/>
        <color rgb="FF000000"/>
        <rFont val="Calibri"/>
        <family val="2"/>
        <charset val="238"/>
        <scheme val="minor"/>
      </rPr>
      <t xml:space="preserve">List "ILUC emise" </t>
    </r>
    <r>
      <rPr>
        <sz val="12"/>
        <color rgb="FF000000"/>
        <rFont val="Calibri"/>
        <family val="2"/>
        <charset val="238"/>
        <scheme val="minor"/>
      </rPr>
      <t>obsahuje údaje o emisí z nepřímé změny ve využívání půdy, které se na základě dat vložených do listu "Obnovitelné PHM" automaticky vypočítají.</t>
    </r>
  </si>
  <si>
    <r>
      <rPr>
        <b/>
        <sz val="12"/>
        <color rgb="FF000000"/>
        <rFont val="Calibri"/>
        <family val="2"/>
        <charset val="238"/>
        <scheme val="minor"/>
      </rPr>
      <t xml:space="preserve">List „Převod GHG úspory“ </t>
    </r>
    <r>
      <rPr>
        <sz val="12"/>
        <color rgb="FF000000"/>
        <rFont val="Calibri"/>
        <family val="2"/>
        <charset val="238"/>
        <scheme val="minor"/>
      </rPr>
      <t>slouží k reportingu převodu úspory emisí skleníkových plynů poskytnutých nebo převzatých od jiných dodavatelů. Množství se vykazuje v kilogramech CO₂</t>
    </r>
    <r>
      <rPr>
        <b/>
        <sz val="12"/>
        <color rgb="FF000000"/>
        <rFont val="Calibri"/>
        <family val="2"/>
        <charset val="238"/>
        <scheme val="minor"/>
      </rPr>
      <t>.</t>
    </r>
  </si>
  <si>
    <t>Zprávu o emisích za daný kalendářní rok spolu s jejím ověřením je v případě kapalných pohonných hmot nutno zaslat celním úřadům a Ministerstvu životního prostředí elektronicky do 30. června následujícího kalendářního roku. V případě plynných pohonných hmot se zpráva o emisích spolu s jejím ověřením zasílá Státní energetické inspekci elektronicky, taktéž v termínu do 30. června následujícího kalendářního roku. Zpráva se zasílá datovou schránkou ve formátu Microsoft Excel s tím, že list „Souhrn“ je navíc uložen ve formátu pdf, respektive vytištěn a následně podepsán autorizovanou osobou.</t>
  </si>
  <si>
    <t>Dezinfekční prostředky po expiraci</t>
  </si>
  <si>
    <t>Technické volné mastné kyseliny pocházející ze štěpení mýdel</t>
  </si>
  <si>
    <t>Technické volné mastné kyseliny z olejů</t>
  </si>
  <si>
    <t>Úkap a dokap z výroby bioetanolu</t>
  </si>
  <si>
    <t>Vláknovina  ze zrna kukuřice</t>
  </si>
  <si>
    <t>Volné mastné kyseliny získané z výroby glycerinu</t>
  </si>
  <si>
    <t>Zbytky ze zpracování kukuřice</t>
  </si>
  <si>
    <t xml:space="preserve">Doplněny suroviny z novely nařízení vlády a ze sdělení </t>
  </si>
  <si>
    <r>
      <rPr>
        <b/>
        <sz val="12"/>
        <color rgb="FF000000"/>
        <rFont val="Calibri"/>
        <family val="2"/>
        <charset val="238"/>
        <scheme val="minor"/>
      </rPr>
      <t>List „Fosilní PHM“</t>
    </r>
    <r>
      <rPr>
        <sz val="12"/>
        <color rgb="FF000000"/>
        <rFont val="Calibri"/>
        <family val="2"/>
        <charset val="238"/>
        <scheme val="minor"/>
      </rPr>
      <t xml:space="preserve"> slouží k reportingu všech druhů fosilních pohonných hmot dodaných dodavatelem pohonných hmot. Množství motorového benzinu a motorové nafty se uvádí v litrech, LPG a vodíku v kilogramech a stlačeného či zkapalněného zemního plynu v MWh výhřevnosti paliva. S ohledem na písm. f) přílohy č. 23 vyhlášky č. 441/2012 Sb., o stanovení minimální účinnosti užití energie při výrobě elektřiny a tepelné energie činí přepočítávací koeficient spalného tepla na výhřevnost 0,901.</t>
    </r>
  </si>
  <si>
    <t>Ostatní vyspělá biopaliva</t>
  </si>
  <si>
    <t xml:space="preserve">
</t>
  </si>
  <si>
    <t>Množství: u kapalných v lt, bioLPG a vodík v kg, bioLNG a biometan v MWh</t>
  </si>
  <si>
    <r>
      <t>Výhřevnost pohonné hmoty</t>
    </r>
    <r>
      <rPr>
        <sz val="10"/>
        <color rgb="FFFF0000"/>
        <rFont val="Calibri"/>
        <family val="2"/>
        <charset val="238"/>
      </rPr>
      <t xml:space="preserve"> </t>
    </r>
    <r>
      <rPr>
        <sz val="10"/>
        <rFont val="Calibri"/>
        <family val="2"/>
        <charset val="238"/>
      </rPr>
      <t>nebo převod jednotek energie</t>
    </r>
  </si>
  <si>
    <r>
      <t>Výhřevnost pohonné hmoty</t>
    </r>
    <r>
      <rPr>
        <sz val="10"/>
        <color rgb="FFFF0000"/>
        <rFont val="Calibri"/>
        <family val="2"/>
        <charset val="238"/>
        <scheme val="minor"/>
      </rPr>
      <t xml:space="preserve"> </t>
    </r>
    <r>
      <rPr>
        <sz val="10"/>
        <rFont val="Calibri"/>
        <family val="2"/>
        <charset val="238"/>
        <scheme val="minor"/>
      </rPr>
      <t>nebo převod jednotek energie</t>
    </r>
  </si>
  <si>
    <t>Z toho potravinářská</t>
  </si>
  <si>
    <t>Energie</t>
  </si>
  <si>
    <t>Mnoství        (MJ)</t>
  </si>
  <si>
    <t>Podíl              (%)</t>
  </si>
  <si>
    <t>Vzor zprávy o emisích se použije poprvé za období roku 2026. Zpráva se tak v tomto formátu bude podávat poprvé do 30. června 2027.</t>
  </si>
  <si>
    <r>
      <rPr>
        <b/>
        <sz val="12"/>
        <color rgb="FF000000"/>
        <rFont val="Calibri"/>
        <family val="2"/>
        <charset val="238"/>
        <scheme val="minor"/>
      </rPr>
      <t>List „Elektřina“</t>
    </r>
    <r>
      <rPr>
        <sz val="12"/>
        <color rgb="FF000000"/>
        <rFont val="Calibri"/>
        <family val="2"/>
        <charset val="238"/>
        <scheme val="minor"/>
      </rPr>
      <t xml:space="preserve"> je určen pro reporting kreditů za elektřinu z obnovitelných zdrojů dodanou do dobíjecích stanic podle zákona č. 165/2012 Sb., o podporovaných zdrojích energie.</t>
    </r>
  </si>
  <si>
    <t>Tento list je určen pro reporting množství obnovitelných paliv, vyrobených z potravinářské biomasy a emisích z nepřímé změny ve využívání půdy</t>
  </si>
  <si>
    <t>Cíle a parametry dle zákona o ochraně ovzduší a zákona o podporovaných zdrojích energie</t>
  </si>
  <si>
    <t>Lůj klasifikovaný jako kategorie 3</t>
  </si>
  <si>
    <t>Tento list je určen pro reporting kreditů na elektřinu vyrobenou z obnovitelných zdrojů energie a dodanou do dobíjecí stanice podle § 47e  zákona o podporovaných zdrojích energie</t>
  </si>
  <si>
    <t>Z toho pokročilá (včetně násobitele)</t>
  </si>
  <si>
    <t>Z toho RFNBO (včetně násobitele)</t>
  </si>
  <si>
    <t>Tálový olej</t>
  </si>
  <si>
    <r>
      <t>kg CO</t>
    </r>
    <r>
      <rPr>
        <vertAlign val="subscript"/>
        <sz val="12"/>
        <rFont val="Calibri"/>
        <family val="2"/>
        <charset val="238"/>
        <scheme val="minor"/>
      </rPr>
      <t>2</t>
    </r>
  </si>
  <si>
    <t>Do následujícího roku lze dle zákona maximálně převést</t>
  </si>
  <si>
    <t xml:space="preserve">Do následujícího roku lze dle zákona maximálně převést </t>
  </si>
  <si>
    <t>Způsob výroby biopaliva/biometanu paliva
(vybrat ze seznamu)</t>
  </si>
  <si>
    <t>BioLPG z vyspělých biopaliv</t>
  </si>
  <si>
    <t>BioLPG ze zbytků</t>
  </si>
  <si>
    <r>
      <t xml:space="preserve">Vzor zprávy o emisích se využívá i pro zasílání "Oznámení o splnění povinného snížení emisí skleníkových plynů z pohonných hmot za kalendářní čtvrtletí", které dodavatelé kapalných pohoných hmot zasílají čtvrtletně celním úřadům podle § 20d odst. 1 zákona o ochraně ovzduší. Toto hlášení se neověřuje autorizovanou osobou. </t>
    </r>
    <r>
      <rPr>
        <sz val="12"/>
        <color rgb="FFFF0000"/>
        <rFont val="Calibri"/>
        <family val="2"/>
        <charset val="238"/>
        <scheme val="minor"/>
      </rPr>
      <t>Vzor zprávy se poprvé použije za hlášení za první čtvrtletní roku 2026.</t>
    </r>
  </si>
  <si>
    <r>
      <rPr>
        <b/>
        <sz val="12"/>
        <color rgb="FF000000"/>
        <rFont val="Calibri"/>
        <family val="2"/>
        <charset val="238"/>
        <scheme val="minor"/>
      </rPr>
      <t xml:space="preserve">List „Souhrn“ </t>
    </r>
    <r>
      <rPr>
        <sz val="12"/>
        <color rgb="FF000000"/>
        <rFont val="Calibri"/>
        <family val="2"/>
        <charset val="238"/>
        <scheme val="minor"/>
      </rPr>
      <t>obsahuje identifikační údaje dodavatele pohonných hmot a období (rok, resp. čtvrtletí), za které se podává zpráva o emisích. Automaticky vyhodnocuje, zda dodavatel splnil povinné snížení emisí skleníkových plynů z dodaných pohonných hmot a minimální podíl pokročilých biopaliv, pokročilého biometanu a obnovitelných paliv nebiologického původu. Pokud cíle nejsou splněny, vypočítá pokutu, kterou následně vybere celní úřad, respektive Státní energetická inspekce.</t>
    </r>
  </si>
  <si>
    <r>
      <rPr>
        <b/>
        <sz val="12"/>
        <color rgb="FF000000"/>
        <rFont val="Calibri"/>
        <family val="2"/>
        <charset val="238"/>
        <scheme val="minor"/>
      </rPr>
      <t xml:space="preserve">List „Bilance“ </t>
    </r>
    <r>
      <rPr>
        <sz val="12"/>
        <color rgb="FF000000"/>
        <rFont val="Calibri"/>
        <family val="2"/>
        <charset val="238"/>
        <scheme val="minor"/>
      </rPr>
      <t xml:space="preserve">obsahuje souhrnné údaje z jednotlivých listů potřebné pro výpočet snížení emisí skleníkových plynů a minimálního podílu pokročilých biopaliv, pokročilého biometanu a obnovitelných paliv nebiologického původu. Dále sumarizuje převody emisí skleníkových plynů a energie z těchto paliv. Do listu se zapisuje množství emisí a energie převedené z předchozího kalendářního roku, resp. do následujícího roku. Maximální množství, která lze dle zákona převést do následujícího roku, jsou uvedena v buňkách E20 a E36 na listu „Souhrn“. </t>
    </r>
  </si>
  <si>
    <r>
      <t xml:space="preserve">List „Obnovitelné PHM“ </t>
    </r>
    <r>
      <rPr>
        <sz val="12"/>
        <color rgb="FF000000"/>
        <rFont val="Calibri"/>
        <family val="2"/>
        <charset val="238"/>
        <scheme val="minor"/>
      </rPr>
      <t>obsahuje údaje o přimíchaných nebo dodaných biopalivech, biometanu, obnovitelných palivech nebiologického původu a recyklovaných palivech. Množství biopaliv se uvádí v litrech, bioLPG a vodíku v kilogramech a biometanu a bio</t>
    </r>
    <r>
      <rPr>
        <sz val="12"/>
        <rFont val="Calibri"/>
        <family val="2"/>
        <charset val="238"/>
        <scheme val="minor"/>
      </rPr>
      <t>LNG v MWh výhřevnosti paliva uvedeného na dokladu PoS.</t>
    </r>
    <r>
      <rPr>
        <sz val="12"/>
        <color rgb="FF000000"/>
        <rFont val="Calibri"/>
        <family val="2"/>
        <charset val="238"/>
        <scheme val="minor"/>
      </rPr>
      <t xml:space="preserve"> U každého druhu paliva se vybírá vstupní surovina, na jejímž základě list vyhodnotí, zda se jedná o potravinářské, pokročilé, vyspělé biopalivo, biopalivo ze zbytků, obnovitelné palivo nebiologického původu či recyklované palivo. Ve sloupci N se uvádí údaj o produkci emisí skleníkových plynů podle Prohlášení o splnění kritérií udržitelnosti, který se v následném sloupci převede na úsporu emisí, která vstupuje do výpočtu.</t>
    </r>
  </si>
  <si>
    <r>
      <rPr>
        <b/>
        <sz val="12"/>
        <color rgb="FF000000"/>
        <rFont val="Calibri"/>
        <family val="2"/>
        <charset val="238"/>
        <scheme val="minor"/>
      </rPr>
      <t>List „Převod AB a RFNBO“</t>
    </r>
    <r>
      <rPr>
        <sz val="12"/>
        <color rgb="FF000000"/>
        <rFont val="Calibri"/>
        <family val="2"/>
        <charset val="238"/>
        <scheme val="minor"/>
      </rPr>
      <t xml:space="preserve"> je určen pro reporting převodu množství energie pokročilých biopaliv (pokročilého biometan)u a obnovitelných paliv nebiologického původu poskytnutých nebo převzatých od jiných dodavatelů. Množství energie se vykazuje v MJ. Převáděná energie již zahrnuje dvojnásobné započítání, tudíž se při převodu již dále nenásobí dvěma.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</si>
</sst>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0.0%"/>
    <numFmt numFmtId="165" formatCode="0.0"/>
    <numFmt numFmtId="166" formatCode="#,##0.0"/>
    <numFmt numFmtId="167" formatCode="#,##0_ ;[Red]\-#,##0\ "/>
    <numFmt numFmtId="168" formatCode="#,##0\ &quot;Kč&quot;"/>
    <numFmt numFmtId="169" formatCode="#,##0.00000"/>
  </numFmts>
  <fonts count="70" x14ac:knownFonts="1">
    <font>
      <sz val="12"/>
      <color theme="1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</font>
    <font>
      <b/>
      <sz val="11"/>
      <color theme="3"/>
      <name val="Calibri"/>
      <family val="2"/>
      <charset val="238"/>
    </font>
    <font>
      <b/>
      <sz val="12"/>
      <color theme="1"/>
      <name val="Calibri"/>
      <family val="2"/>
      <charset val="238"/>
    </font>
    <font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sz val="10"/>
      <color theme="1"/>
      <name val="Calibri"/>
      <family val="2"/>
    </font>
    <font>
      <sz val="10"/>
      <name val="Calibri"/>
      <family val="2"/>
      <scheme val="minor"/>
    </font>
    <font>
      <sz val="10"/>
      <color theme="1"/>
      <name val="Calibri"/>
      <family val="2"/>
      <charset val="238"/>
    </font>
    <font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vertAlign val="subscript"/>
      <sz val="10"/>
      <name val="Calibri"/>
      <family val="2"/>
      <charset val="238"/>
      <scheme val="minor"/>
    </font>
    <font>
      <i/>
      <sz val="12"/>
      <name val="Calibri"/>
      <family val="2"/>
      <charset val="238"/>
      <scheme val="minor"/>
    </font>
    <font>
      <b/>
      <sz val="11"/>
      <color theme="3"/>
      <name val="Calibri"/>
      <family val="2"/>
      <scheme val="minor"/>
    </font>
    <font>
      <sz val="10"/>
      <color rgb="FF0000FF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vertAlign val="subscript"/>
      <sz val="10"/>
      <color theme="1"/>
      <name val="Calibri"/>
      <family val="2"/>
      <charset val="238"/>
    </font>
    <font>
      <i/>
      <sz val="10"/>
      <color rgb="FFC6FBB7"/>
      <name val="Calibri"/>
      <family val="2"/>
      <charset val="238"/>
      <scheme val="minor"/>
    </font>
    <font>
      <sz val="10"/>
      <color rgb="FF0000FF"/>
      <name val="Calibri"/>
      <family val="2"/>
      <charset val="238"/>
    </font>
    <font>
      <i/>
      <sz val="10"/>
      <name val="Calibri"/>
      <family val="2"/>
      <charset val="238"/>
      <scheme val="minor"/>
    </font>
    <font>
      <b/>
      <sz val="12"/>
      <color theme="1"/>
      <name val="Calibri"/>
      <family val="2"/>
      <scheme val="minor"/>
    </font>
    <font>
      <b/>
      <sz val="12"/>
      <color theme="1"/>
      <name val="Calibri"/>
      <family val="2"/>
      <charset val="238"/>
      <scheme val="minor"/>
    </font>
    <font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sz val="12"/>
      <color rgb="FF0000FF"/>
      <name val="Calibri"/>
      <family val="2"/>
      <scheme val="minor"/>
    </font>
    <font>
      <sz val="12"/>
      <color theme="1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rgb="FF0000FF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theme="1"/>
      <name val="Calibri"/>
      <family val="2"/>
      <charset val="238"/>
      <scheme val="minor"/>
    </font>
    <font>
      <vertAlign val="subscript"/>
      <sz val="12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sz val="12"/>
      <color rgb="FFFF0000"/>
      <name val="Calibri"/>
      <family val="2"/>
      <scheme val="minor"/>
    </font>
    <font>
      <sz val="11"/>
      <color rgb="FF0000FF"/>
      <name val="Calibri"/>
      <family val="2"/>
      <charset val="238"/>
      <scheme val="minor"/>
    </font>
    <font>
      <sz val="12"/>
      <color rgb="FF0000FF"/>
      <name val="Calibri"/>
      <family val="2"/>
      <charset val="238"/>
      <scheme val="minor"/>
    </font>
    <font>
      <b/>
      <i/>
      <sz val="11"/>
      <color theme="1"/>
      <name val="Calibri"/>
      <family val="2"/>
      <scheme val="minor"/>
    </font>
    <font>
      <b/>
      <sz val="12"/>
      <color rgb="FFFF0000"/>
      <name val="Calibri"/>
      <family val="2"/>
      <charset val="238"/>
      <scheme val="minor"/>
    </font>
    <font>
      <vertAlign val="subscript"/>
      <sz val="12"/>
      <color theme="1"/>
      <name val="Calibri"/>
      <family val="2"/>
      <charset val="238"/>
      <scheme val="minor"/>
    </font>
    <font>
      <sz val="12"/>
      <color rgb="FF007A00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12"/>
      <color rgb="FF000000"/>
      <name val="Calibri"/>
      <family val="2"/>
      <charset val="238"/>
      <scheme val="minor"/>
    </font>
    <font>
      <b/>
      <sz val="12"/>
      <color rgb="FF00000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2"/>
      <color theme="3" tint="0.39997558519241921"/>
      <name val="Calibri"/>
      <family val="2"/>
      <charset val="238"/>
      <scheme val="minor"/>
    </font>
    <font>
      <b/>
      <sz val="16"/>
      <color theme="1"/>
      <name val="Calibri"/>
      <family val="2"/>
      <scheme val="minor"/>
    </font>
    <font>
      <sz val="12"/>
      <color theme="1"/>
      <name val="Calibri"/>
      <family val="2"/>
    </font>
    <font>
      <sz val="12"/>
      <color rgb="FF0000FF"/>
      <name val="Calibri"/>
      <family val="2"/>
      <charset val="238"/>
    </font>
    <font>
      <i/>
      <sz val="10"/>
      <color theme="1"/>
      <name val="Calibri"/>
      <family val="2"/>
      <charset val="238"/>
    </font>
    <font>
      <sz val="11"/>
      <color theme="1"/>
      <name val="Calibri"/>
      <family val="2"/>
      <charset val="238"/>
    </font>
    <font>
      <sz val="8"/>
      <name val="Calibri"/>
      <family val="2"/>
      <charset val="238"/>
    </font>
    <font>
      <vertAlign val="subscript"/>
      <sz val="12"/>
      <color theme="1"/>
      <name val="Calibri"/>
      <family val="2"/>
      <charset val="238"/>
    </font>
    <font>
      <b/>
      <sz val="10"/>
      <color theme="1"/>
      <name val="Calibri"/>
      <family val="2"/>
      <charset val="238"/>
    </font>
    <font>
      <vertAlign val="subscript"/>
      <sz val="11"/>
      <color theme="1"/>
      <name val="Calibri"/>
      <family val="2"/>
      <charset val="238"/>
      <scheme val="minor"/>
    </font>
    <font>
      <strike/>
      <sz val="12"/>
      <color theme="1"/>
      <name val="Calibri"/>
      <family val="2"/>
      <scheme val="minor"/>
    </font>
    <font>
      <strike/>
      <sz val="12"/>
      <name val="Calibri"/>
      <family val="2"/>
      <scheme val="minor"/>
    </font>
    <font>
      <sz val="10"/>
      <name val="Calibri"/>
      <family val="2"/>
      <charset val="238"/>
    </font>
    <font>
      <b/>
      <sz val="9"/>
      <color theme="1"/>
      <name val="Calibri"/>
      <family val="2"/>
      <charset val="238"/>
      <scheme val="minor"/>
    </font>
    <font>
      <b/>
      <vertAlign val="subscript"/>
      <sz val="9"/>
      <color theme="1"/>
      <name val="Calibri"/>
      <family val="2"/>
      <charset val="238"/>
      <scheme val="minor"/>
    </font>
    <font>
      <sz val="12"/>
      <name val="Calibri"/>
      <family val="2"/>
      <charset val="238"/>
    </font>
    <font>
      <sz val="10"/>
      <color rgb="FFFF0000"/>
      <name val="Calibri"/>
      <family val="2"/>
      <charset val="238"/>
    </font>
    <font>
      <sz val="10"/>
      <color rgb="FFFF0000"/>
      <name val="Calibri"/>
      <family val="2"/>
      <charset val="238"/>
      <scheme val="minor"/>
    </font>
    <font>
      <sz val="12"/>
      <color rgb="FFFF0000"/>
      <name val="Calibri"/>
      <family val="2"/>
      <charset val="238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C6FBB7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203">
    <border>
      <left/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dashed">
        <color indexed="64"/>
      </bottom>
      <diagonal/>
    </border>
    <border>
      <left/>
      <right/>
      <top style="dashed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ashed">
        <color indexed="64"/>
      </bottom>
      <diagonal/>
    </border>
    <border>
      <left style="thin">
        <color indexed="64"/>
      </left>
      <right/>
      <top style="thin">
        <color indexed="64"/>
      </top>
      <bottom style="dashed">
        <color indexed="64"/>
      </bottom>
      <diagonal/>
    </border>
    <border>
      <left/>
      <right/>
      <top style="thin">
        <color indexed="64"/>
      </top>
      <bottom style="dashed">
        <color indexed="64"/>
      </bottom>
      <diagonal/>
    </border>
    <border>
      <left style="medium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/>
      <top style="dashed">
        <color indexed="64"/>
      </top>
      <bottom style="thin">
        <color indexed="64"/>
      </bottom>
      <diagonal/>
    </border>
    <border>
      <left style="medium">
        <color indexed="64"/>
      </left>
      <right/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/>
      <top style="dashed">
        <color indexed="64"/>
      </top>
      <bottom style="dashed">
        <color indexed="64"/>
      </bottom>
      <diagonal/>
    </border>
    <border>
      <left/>
      <right/>
      <top style="dashed">
        <color indexed="64"/>
      </top>
      <bottom style="dashed">
        <color indexed="64"/>
      </bottom>
      <diagonal/>
    </border>
    <border>
      <left style="medium">
        <color indexed="64"/>
      </left>
      <right style="thin">
        <color indexed="64"/>
      </right>
      <top style="dashed">
        <color indexed="64"/>
      </top>
      <bottom style="dashed">
        <color indexed="64"/>
      </bottom>
      <diagonal/>
    </border>
    <border>
      <left/>
      <right style="medium">
        <color indexed="64"/>
      </right>
      <top style="medium">
        <color indexed="64"/>
      </top>
      <bottom style="dashed">
        <color indexed="64"/>
      </bottom>
      <diagonal/>
    </border>
    <border>
      <left/>
      <right style="medium">
        <color indexed="64"/>
      </right>
      <top style="thin">
        <color indexed="64"/>
      </top>
      <bottom style="dashed">
        <color indexed="64"/>
      </bottom>
      <diagonal/>
    </border>
    <border>
      <left/>
      <right style="medium">
        <color indexed="64"/>
      </right>
      <top style="dashed">
        <color indexed="64"/>
      </top>
      <bottom style="thin">
        <color indexed="64"/>
      </bottom>
      <diagonal/>
    </border>
    <border>
      <left/>
      <right style="medium">
        <color indexed="64"/>
      </right>
      <top style="dashed">
        <color indexed="64"/>
      </top>
      <bottom style="dashed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dashed">
        <color indexed="64"/>
      </bottom>
      <diagonal/>
    </border>
    <border>
      <left/>
      <right/>
      <top/>
      <bottom style="dashed">
        <color indexed="64"/>
      </bottom>
      <diagonal/>
    </border>
    <border>
      <left style="thin">
        <color indexed="64"/>
      </left>
      <right style="thin">
        <color indexed="64"/>
      </right>
      <top/>
      <bottom style="dashed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ashed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dashed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dashed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/>
      <diagonal/>
    </border>
  </borders>
  <cellStyleXfs count="4">
    <xf numFmtId="0" fontId="0" fillId="0" borderId="0"/>
    <xf numFmtId="9" fontId="5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17" fillId="0" borderId="0" applyNumberFormat="0" applyFill="0" applyBorder="0" applyAlignment="0" applyProtection="0"/>
  </cellStyleXfs>
  <cellXfs count="603">
    <xf numFmtId="0" fontId="0" fillId="0" borderId="0" xfId="0"/>
    <xf numFmtId="0" fontId="8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8" fillId="0" borderId="4" xfId="0" applyFont="1" applyBorder="1" applyAlignment="1">
      <alignment vertical="center"/>
    </xf>
    <xf numFmtId="0" fontId="10" fillId="0" borderId="0" xfId="0" applyFont="1"/>
    <xf numFmtId="0" fontId="8" fillId="0" borderId="9" xfId="0" applyFont="1" applyBorder="1" applyAlignment="1">
      <alignment horizontal="center" vertical="center"/>
    </xf>
    <xf numFmtId="0" fontId="8" fillId="0" borderId="0" xfId="0" applyFont="1"/>
    <xf numFmtId="0" fontId="11" fillId="0" borderId="9" xfId="0" applyFont="1" applyBorder="1" applyAlignment="1">
      <alignment horizontal="center" vertical="center"/>
    </xf>
    <xf numFmtId="0" fontId="0" fillId="3" borderId="0" xfId="0" applyFill="1"/>
    <xf numFmtId="0" fontId="7" fillId="3" borderId="0" xfId="0" applyFont="1" applyFill="1"/>
    <xf numFmtId="0" fontId="0" fillId="3" borderId="0" xfId="0" applyFill="1" applyAlignment="1">
      <alignment vertical="center"/>
    </xf>
    <xf numFmtId="0" fontId="18" fillId="0" borderId="30" xfId="3" applyFont="1" applyFill="1" applyBorder="1" applyAlignment="1">
      <alignment horizontal="center" vertical="center" wrapText="1"/>
    </xf>
    <xf numFmtId="0" fontId="8" fillId="0" borderId="37" xfId="0" applyFont="1" applyBorder="1" applyAlignment="1">
      <alignment vertical="center"/>
    </xf>
    <xf numFmtId="3" fontId="7" fillId="3" borderId="0" xfId="0" applyNumberFormat="1" applyFont="1" applyFill="1"/>
    <xf numFmtId="0" fontId="12" fillId="3" borderId="16" xfId="0" applyFont="1" applyFill="1" applyBorder="1" applyAlignment="1">
      <alignment horizontal="center" vertical="center"/>
    </xf>
    <xf numFmtId="0" fontId="12" fillId="4" borderId="26" xfId="0" applyFont="1" applyFill="1" applyBorder="1" applyAlignment="1">
      <alignment vertical="center"/>
    </xf>
    <xf numFmtId="0" fontId="12" fillId="3" borderId="29" xfId="0" applyFont="1" applyFill="1" applyBorder="1" applyAlignment="1">
      <alignment horizontal="center" vertical="center"/>
    </xf>
    <xf numFmtId="0" fontId="12" fillId="4" borderId="35" xfId="0" applyFont="1" applyFill="1" applyBorder="1" applyAlignment="1">
      <alignment vertical="center"/>
    </xf>
    <xf numFmtId="0" fontId="23" fillId="3" borderId="34" xfId="0" applyFont="1" applyFill="1" applyBorder="1" applyAlignment="1">
      <alignment horizontal="center" vertical="center"/>
    </xf>
    <xf numFmtId="0" fontId="25" fillId="3" borderId="0" xfId="0" applyFont="1" applyFill="1" applyAlignment="1">
      <alignment vertical="center"/>
    </xf>
    <xf numFmtId="0" fontId="24" fillId="3" borderId="0" xfId="0" applyFont="1" applyFill="1" applyAlignment="1">
      <alignment vertical="center"/>
    </xf>
    <xf numFmtId="0" fontId="12" fillId="3" borderId="2" xfId="0" applyFont="1" applyFill="1" applyBorder="1" applyAlignment="1">
      <alignment horizontal="left" vertical="center"/>
    </xf>
    <xf numFmtId="0" fontId="7" fillId="0" borderId="0" xfId="0" applyFont="1"/>
    <xf numFmtId="0" fontId="7" fillId="3" borderId="0" xfId="0" applyFont="1" applyFill="1" applyAlignment="1">
      <alignment horizontal="center" vertical="center"/>
    </xf>
    <xf numFmtId="0" fontId="35" fillId="0" borderId="0" xfId="0" applyFont="1" applyAlignment="1">
      <alignment vertical="center"/>
    </xf>
    <xf numFmtId="0" fontId="11" fillId="0" borderId="4" xfId="0" applyFont="1" applyBorder="1" applyAlignment="1">
      <alignment vertical="center"/>
    </xf>
    <xf numFmtId="0" fontId="11" fillId="0" borderId="7" xfId="0" applyFont="1" applyBorder="1" applyAlignment="1">
      <alignment vertical="center"/>
    </xf>
    <xf numFmtId="0" fontId="11" fillId="0" borderId="57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3" fontId="0" fillId="3" borderId="0" xfId="0" applyNumberFormat="1" applyFill="1" applyAlignment="1">
      <alignment vertical="center"/>
    </xf>
    <xf numFmtId="0" fontId="26" fillId="3" borderId="0" xfId="0" applyFont="1" applyFill="1" applyAlignment="1">
      <alignment vertical="center"/>
    </xf>
    <xf numFmtId="0" fontId="40" fillId="3" borderId="0" xfId="0" applyFont="1" applyFill="1" applyAlignment="1">
      <alignment vertical="center"/>
    </xf>
    <xf numFmtId="0" fontId="32" fillId="3" borderId="0" xfId="0" applyFont="1" applyFill="1" applyAlignment="1">
      <alignment vertical="center"/>
    </xf>
    <xf numFmtId="0" fontId="36" fillId="3" borderId="0" xfId="0" applyFont="1" applyFill="1" applyAlignment="1">
      <alignment vertical="center"/>
    </xf>
    <xf numFmtId="0" fontId="30" fillId="3" borderId="74" xfId="0" applyFont="1" applyFill="1" applyBorder="1" applyAlignment="1">
      <alignment vertical="center" wrapText="1"/>
    </xf>
    <xf numFmtId="0" fontId="33" fillId="3" borderId="71" xfId="0" applyFont="1" applyFill="1" applyBorder="1" applyAlignment="1">
      <alignment horizontal="center" vertical="center" wrapText="1"/>
    </xf>
    <xf numFmtId="0" fontId="33" fillId="3" borderId="68" xfId="0" applyFont="1" applyFill="1" applyBorder="1" applyAlignment="1">
      <alignment horizontal="center" vertical="center" wrapText="1"/>
    </xf>
    <xf numFmtId="0" fontId="33" fillId="3" borderId="75" xfId="0" applyFont="1" applyFill="1" applyBorder="1" applyAlignment="1">
      <alignment horizontal="center" vertical="center" wrapText="1"/>
    </xf>
    <xf numFmtId="0" fontId="41" fillId="5" borderId="3" xfId="0" applyFont="1" applyFill="1" applyBorder="1" applyAlignment="1" applyProtection="1">
      <alignment horizontal="right" vertical="center"/>
      <protection locked="0"/>
    </xf>
    <xf numFmtId="0" fontId="41" fillId="0" borderId="1" xfId="0" applyFont="1" applyBorder="1" applyAlignment="1" applyProtection="1">
      <alignment horizontal="center" vertical="center"/>
      <protection locked="0"/>
    </xf>
    <xf numFmtId="0" fontId="41" fillId="0" borderId="58" xfId="0" applyFont="1" applyBorder="1" applyAlignment="1" applyProtection="1">
      <alignment horizontal="center" vertical="center"/>
      <protection locked="0"/>
    </xf>
    <xf numFmtId="0" fontId="41" fillId="0" borderId="36" xfId="0" applyFont="1" applyBorder="1" applyAlignment="1" applyProtection="1">
      <alignment horizontal="center" vertical="center"/>
      <protection locked="0"/>
    </xf>
    <xf numFmtId="0" fontId="41" fillId="5" borderId="37" xfId="0" applyFont="1" applyFill="1" applyBorder="1" applyAlignment="1" applyProtection="1">
      <alignment horizontal="right" vertical="center"/>
      <protection locked="0"/>
    </xf>
    <xf numFmtId="0" fontId="41" fillId="0" borderId="4" xfId="0" applyFont="1" applyBorder="1" applyAlignment="1" applyProtection="1">
      <alignment horizontal="center" vertical="center"/>
      <protection locked="0"/>
    </xf>
    <xf numFmtId="0" fontId="41" fillId="0" borderId="9" xfId="0" applyFont="1" applyBorder="1" applyAlignment="1" applyProtection="1">
      <alignment horizontal="center" vertical="center"/>
      <protection locked="0"/>
    </xf>
    <xf numFmtId="0" fontId="41" fillId="0" borderId="14" xfId="0" applyFont="1" applyBorder="1" applyAlignment="1" applyProtection="1">
      <alignment horizontal="center" vertical="center"/>
      <protection locked="0"/>
    </xf>
    <xf numFmtId="0" fontId="42" fillId="5" borderId="37" xfId="0" applyFont="1" applyFill="1" applyBorder="1" applyAlignment="1" applyProtection="1">
      <alignment horizontal="right" vertical="center"/>
      <protection locked="0"/>
    </xf>
    <xf numFmtId="0" fontId="43" fillId="3" borderId="0" xfId="0" applyFont="1" applyFill="1" applyAlignment="1">
      <alignment horizontal="left" vertical="center" wrapText="1"/>
    </xf>
    <xf numFmtId="0" fontId="30" fillId="3" borderId="65" xfId="0" applyFont="1" applyFill="1" applyBorder="1" applyAlignment="1">
      <alignment horizontal="left" vertical="center"/>
    </xf>
    <xf numFmtId="1" fontId="19" fillId="3" borderId="67" xfId="0" applyNumberFormat="1" applyFont="1" applyFill="1" applyBorder="1" applyAlignment="1">
      <alignment horizontal="center" vertical="center" wrapText="1"/>
    </xf>
    <xf numFmtId="0" fontId="30" fillId="3" borderId="76" xfId="0" applyFont="1" applyFill="1" applyBorder="1" applyAlignment="1">
      <alignment horizontal="left" vertical="center" wrapText="1"/>
    </xf>
    <xf numFmtId="1" fontId="42" fillId="0" borderId="77" xfId="0" applyNumberFormat="1" applyFont="1" applyBorder="1" applyAlignment="1" applyProtection="1">
      <alignment horizontal="center" vertical="center" wrapText="1"/>
      <protection locked="0"/>
    </xf>
    <xf numFmtId="1" fontId="42" fillId="0" borderId="40" xfId="0" applyNumberFormat="1" applyFont="1" applyBorder="1" applyAlignment="1" applyProtection="1">
      <alignment horizontal="center" vertical="center" wrapText="1"/>
      <protection locked="0"/>
    </xf>
    <xf numFmtId="0" fontId="39" fillId="3" borderId="0" xfId="0" applyFont="1" applyFill="1" applyAlignment="1">
      <alignment horizontal="left" vertical="center" wrapText="1"/>
    </xf>
    <xf numFmtId="0" fontId="19" fillId="3" borderId="0" xfId="0" applyFont="1" applyFill="1" applyAlignment="1">
      <alignment horizontal="left" vertical="center" wrapText="1"/>
    </xf>
    <xf numFmtId="0" fontId="26" fillId="3" borderId="0" xfId="0" applyFont="1" applyFill="1" applyAlignment="1">
      <alignment horizontal="center" vertical="center"/>
    </xf>
    <xf numFmtId="0" fontId="0" fillId="3" borderId="81" xfId="0" applyFill="1" applyBorder="1" applyAlignment="1">
      <alignment horizontal="center" vertical="center" wrapText="1"/>
    </xf>
    <xf numFmtId="0" fontId="32" fillId="0" borderId="0" xfId="0" applyFont="1" applyAlignment="1">
      <alignment vertical="center"/>
    </xf>
    <xf numFmtId="0" fontId="0" fillId="0" borderId="0" xfId="0" applyAlignment="1">
      <alignment vertical="center"/>
    </xf>
    <xf numFmtId="0" fontId="31" fillId="0" borderId="0" xfId="0" applyFont="1" applyAlignment="1">
      <alignment vertical="center"/>
    </xf>
    <xf numFmtId="0" fontId="41" fillId="0" borderId="1" xfId="0" applyFont="1" applyBorder="1" applyAlignment="1">
      <alignment vertical="center"/>
    </xf>
    <xf numFmtId="0" fontId="0" fillId="0" borderId="4" xfId="0" applyBorder="1" applyAlignment="1">
      <alignment vertical="center"/>
    </xf>
    <xf numFmtId="0" fontId="0" fillId="3" borderId="4" xfId="0" applyFill="1" applyBorder="1" applyAlignment="1">
      <alignment vertical="center"/>
    </xf>
    <xf numFmtId="0" fontId="31" fillId="3" borderId="4" xfId="0" applyFont="1" applyFill="1" applyBorder="1" applyAlignment="1">
      <alignment vertical="center"/>
    </xf>
    <xf numFmtId="0" fontId="34" fillId="5" borderId="7" xfId="0" applyFont="1" applyFill="1" applyBorder="1" applyAlignment="1">
      <alignment horizontal="left"/>
    </xf>
    <xf numFmtId="0" fontId="47" fillId="0" borderId="0" xfId="0" applyFont="1" applyAlignment="1">
      <alignment vertical="center"/>
    </xf>
    <xf numFmtId="0" fontId="0" fillId="0" borderId="0" xfId="0" applyAlignment="1">
      <alignment vertical="top" wrapText="1"/>
    </xf>
    <xf numFmtId="0" fontId="0" fillId="0" borderId="0" xfId="0" applyAlignment="1">
      <alignment vertical="top"/>
    </xf>
    <xf numFmtId="0" fontId="50" fillId="0" borderId="0" xfId="0" applyFont="1" applyAlignment="1">
      <alignment vertical="top"/>
    </xf>
    <xf numFmtId="3" fontId="0" fillId="3" borderId="0" xfId="0" applyNumberFormat="1" applyFill="1"/>
    <xf numFmtId="0" fontId="0" fillId="3" borderId="3" xfId="0" applyFill="1" applyBorder="1"/>
    <xf numFmtId="3" fontId="0" fillId="3" borderId="1" xfId="0" applyNumberFormat="1" applyFill="1" applyBorder="1"/>
    <xf numFmtId="0" fontId="0" fillId="3" borderId="37" xfId="0" applyFill="1" applyBorder="1"/>
    <xf numFmtId="0" fontId="12" fillId="4" borderId="94" xfId="0" applyFont="1" applyFill="1" applyBorder="1" applyAlignment="1">
      <alignment vertical="center"/>
    </xf>
    <xf numFmtId="0" fontId="12" fillId="3" borderId="97" xfId="0" applyFont="1" applyFill="1" applyBorder="1" applyAlignment="1">
      <alignment horizontal="center" vertical="center"/>
    </xf>
    <xf numFmtId="0" fontId="12" fillId="3" borderId="97" xfId="0" applyFont="1" applyFill="1" applyBorder="1" applyAlignment="1">
      <alignment horizontal="right" vertical="center"/>
    </xf>
    <xf numFmtId="0" fontId="14" fillId="3" borderId="66" xfId="0" applyFont="1" applyFill="1" applyBorder="1" applyAlignment="1">
      <alignment horizontal="center" vertical="top" wrapText="1"/>
    </xf>
    <xf numFmtId="0" fontId="14" fillId="3" borderId="67" xfId="0" applyFont="1" applyFill="1" applyBorder="1" applyAlignment="1">
      <alignment horizontal="center" vertical="top" wrapText="1"/>
    </xf>
    <xf numFmtId="0" fontId="11" fillId="0" borderId="1" xfId="0" applyFont="1" applyBorder="1" applyAlignment="1">
      <alignment vertical="center"/>
    </xf>
    <xf numFmtId="0" fontId="11" fillId="0" borderId="58" xfId="0" applyFont="1" applyBorder="1" applyAlignment="1">
      <alignment horizontal="center" vertical="center"/>
    </xf>
    <xf numFmtId="0" fontId="33" fillId="3" borderId="0" xfId="0" applyFont="1" applyFill="1" applyAlignment="1">
      <alignment vertical="center"/>
    </xf>
    <xf numFmtId="0" fontId="38" fillId="3" borderId="103" xfId="0" applyFont="1" applyFill="1" applyBorder="1" applyAlignment="1">
      <alignment horizontal="right" vertical="center" wrapText="1"/>
    </xf>
    <xf numFmtId="0" fontId="52" fillId="3" borderId="0" xfId="0" applyFont="1" applyFill="1" applyAlignment="1">
      <alignment vertical="center"/>
    </xf>
    <xf numFmtId="0" fontId="53" fillId="3" borderId="0" xfId="0" applyFont="1" applyFill="1" applyAlignment="1">
      <alignment vertical="center"/>
    </xf>
    <xf numFmtId="0" fontId="8" fillId="0" borderId="6" xfId="0" applyFont="1" applyBorder="1" applyAlignment="1">
      <alignment vertical="center"/>
    </xf>
    <xf numFmtId="0" fontId="0" fillId="3" borderId="0" xfId="0" applyFill="1" applyAlignment="1">
      <alignment horizontal="left" vertical="top" wrapText="1"/>
    </xf>
    <xf numFmtId="0" fontId="33" fillId="3" borderId="0" xfId="0" applyFont="1" applyFill="1" applyAlignment="1">
      <alignment horizontal="center" vertical="center" wrapText="1"/>
    </xf>
    <xf numFmtId="0" fontId="30" fillId="3" borderId="87" xfId="0" applyFont="1" applyFill="1" applyBorder="1" applyAlignment="1">
      <alignment vertical="center" wrapText="1"/>
    </xf>
    <xf numFmtId="0" fontId="41" fillId="5" borderId="49" xfId="0" applyFont="1" applyFill="1" applyBorder="1" applyAlignment="1" applyProtection="1">
      <alignment horizontal="right" vertical="center"/>
      <protection locked="0"/>
    </xf>
    <xf numFmtId="0" fontId="41" fillId="5" borderId="35" xfId="0" applyFont="1" applyFill="1" applyBorder="1" applyAlignment="1" applyProtection="1">
      <alignment horizontal="right" vertical="center"/>
      <protection locked="0"/>
    </xf>
    <xf numFmtId="0" fontId="42" fillId="5" borderId="35" xfId="0" applyFont="1" applyFill="1" applyBorder="1" applyAlignment="1" applyProtection="1">
      <alignment horizontal="right" vertical="center"/>
      <protection locked="0"/>
    </xf>
    <xf numFmtId="166" fontId="25" fillId="3" borderId="42" xfId="0" applyNumberFormat="1" applyFont="1" applyFill="1" applyBorder="1" applyAlignment="1">
      <alignment vertical="center"/>
    </xf>
    <xf numFmtId="0" fontId="36" fillId="3" borderId="42" xfId="0" applyFont="1" applyFill="1" applyBorder="1" applyAlignment="1">
      <alignment vertical="center"/>
    </xf>
    <xf numFmtId="0" fontId="36" fillId="3" borderId="43" xfId="0" applyFont="1" applyFill="1" applyBorder="1" applyAlignment="1">
      <alignment vertical="center"/>
    </xf>
    <xf numFmtId="0" fontId="11" fillId="0" borderId="3" xfId="0" applyFont="1" applyBorder="1" applyAlignment="1">
      <alignment horizontal="center" vertical="center"/>
    </xf>
    <xf numFmtId="165" fontId="0" fillId="3" borderId="0" xfId="0" applyNumberFormat="1" applyFill="1"/>
    <xf numFmtId="164" fontId="0" fillId="3" borderId="0" xfId="1" applyNumberFormat="1" applyFont="1" applyFill="1" applyBorder="1"/>
    <xf numFmtId="0" fontId="50" fillId="0" borderId="0" xfId="0" applyFont="1" applyAlignment="1">
      <alignment horizontal="justify" vertical="top" wrapText="1"/>
    </xf>
    <xf numFmtId="168" fontId="38" fillId="3" borderId="104" xfId="0" applyNumberFormat="1" applyFont="1" applyFill="1" applyBorder="1" applyAlignment="1">
      <alignment horizontal="right" vertical="center" wrapText="1"/>
    </xf>
    <xf numFmtId="0" fontId="46" fillId="3" borderId="113" xfId="0" applyFont="1" applyFill="1" applyBorder="1" applyAlignment="1">
      <alignment horizontal="left" vertical="center" wrapText="1"/>
    </xf>
    <xf numFmtId="2" fontId="0" fillId="3" borderId="0" xfId="0" applyNumberFormat="1" applyFill="1" applyAlignment="1">
      <alignment vertical="center"/>
    </xf>
    <xf numFmtId="0" fontId="12" fillId="3" borderId="5" xfId="0" applyFont="1" applyFill="1" applyBorder="1" applyAlignment="1">
      <alignment horizontal="left" vertical="center"/>
    </xf>
    <xf numFmtId="0" fontId="12" fillId="4" borderId="115" xfId="0" applyFont="1" applyFill="1" applyBorder="1" applyAlignment="1">
      <alignment vertical="center"/>
    </xf>
    <xf numFmtId="0" fontId="12" fillId="3" borderId="114" xfId="0" applyFont="1" applyFill="1" applyBorder="1" applyAlignment="1">
      <alignment horizontal="center" vertical="center"/>
    </xf>
    <xf numFmtId="0" fontId="11" fillId="0" borderId="99" xfId="0" applyFont="1" applyBorder="1" applyAlignment="1">
      <alignment vertical="center"/>
    </xf>
    <xf numFmtId="0" fontId="11" fillId="0" borderId="11" xfId="0" applyFont="1" applyBorder="1" applyAlignment="1">
      <alignment horizontal="center" vertical="center"/>
    </xf>
    <xf numFmtId="0" fontId="7" fillId="3" borderId="0" xfId="0" applyFont="1" applyFill="1" applyAlignment="1">
      <alignment horizontal="center" vertical="center" wrapText="1"/>
    </xf>
    <xf numFmtId="3" fontId="0" fillId="3" borderId="74" xfId="0" applyNumberFormat="1" applyFill="1" applyBorder="1"/>
    <xf numFmtId="165" fontId="7" fillId="3" borderId="0" xfId="0" applyNumberFormat="1" applyFont="1" applyFill="1"/>
    <xf numFmtId="0" fontId="4" fillId="3" borderId="74" xfId="0" applyFont="1" applyFill="1" applyBorder="1" applyAlignment="1">
      <alignment horizontal="center" vertical="center" wrapText="1"/>
    </xf>
    <xf numFmtId="3" fontId="41" fillId="0" borderId="3" xfId="0" applyNumberFormat="1" applyFont="1" applyBorder="1" applyAlignment="1" applyProtection="1">
      <alignment horizontal="right" vertical="center"/>
      <protection locked="0"/>
    </xf>
    <xf numFmtId="3" fontId="41" fillId="0" borderId="37" xfId="0" applyNumberFormat="1" applyFont="1" applyBorder="1" applyAlignment="1" applyProtection="1">
      <alignment horizontal="right" vertical="center"/>
      <protection locked="0"/>
    </xf>
    <xf numFmtId="3" fontId="41" fillId="0" borderId="106" xfId="0" applyNumberFormat="1" applyFont="1" applyBorder="1" applyAlignment="1" applyProtection="1">
      <alignment horizontal="right" vertical="center"/>
      <protection locked="0"/>
    </xf>
    <xf numFmtId="3" fontId="41" fillId="0" borderId="107" xfId="0" applyNumberFormat="1" applyFont="1" applyBorder="1" applyAlignment="1" applyProtection="1">
      <alignment horizontal="right" vertical="center"/>
      <protection locked="0"/>
    </xf>
    <xf numFmtId="0" fontId="30" fillId="3" borderId="78" xfId="0" applyFont="1" applyFill="1" applyBorder="1" applyAlignment="1">
      <alignment horizontal="left" vertical="center" wrapText="1"/>
    </xf>
    <xf numFmtId="0" fontId="8" fillId="0" borderId="74" xfId="0" applyFont="1" applyBorder="1" applyAlignment="1">
      <alignment vertical="center"/>
    </xf>
    <xf numFmtId="0" fontId="0" fillId="3" borderId="110" xfId="0" applyFill="1" applyBorder="1"/>
    <xf numFmtId="167" fontId="51" fillId="3" borderId="93" xfId="0" applyNumberFormat="1" applyFont="1" applyFill="1" applyBorder="1" applyAlignment="1">
      <alignment vertical="center"/>
    </xf>
    <xf numFmtId="0" fontId="30" fillId="3" borderId="103" xfId="0" applyFont="1" applyFill="1" applyBorder="1" applyAlignment="1">
      <alignment horizontal="left" vertical="center" wrapText="1"/>
    </xf>
    <xf numFmtId="4" fontId="30" fillId="3" borderId="125" xfId="0" applyNumberFormat="1" applyFont="1" applyFill="1" applyBorder="1" applyAlignment="1">
      <alignment vertical="center"/>
    </xf>
    <xf numFmtId="0" fontId="30" fillId="3" borderId="126" xfId="0" applyFont="1" applyFill="1" applyBorder="1" applyAlignment="1">
      <alignment horizontal="left" vertical="center"/>
    </xf>
    <xf numFmtId="3" fontId="0" fillId="3" borderId="129" xfId="0" applyNumberFormat="1" applyFill="1" applyBorder="1" applyAlignment="1">
      <alignment vertical="center"/>
    </xf>
    <xf numFmtId="0" fontId="30" fillId="3" borderId="130" xfId="0" applyFont="1" applyFill="1" applyBorder="1" applyAlignment="1">
      <alignment horizontal="left" vertical="center"/>
    </xf>
    <xf numFmtId="4" fontId="30" fillId="3" borderId="131" xfId="0" applyNumberFormat="1" applyFont="1" applyFill="1" applyBorder="1" applyAlignment="1">
      <alignment vertical="center"/>
    </xf>
    <xf numFmtId="0" fontId="30" fillId="3" borderId="132" xfId="0" applyFont="1" applyFill="1" applyBorder="1" applyAlignment="1">
      <alignment horizontal="left" vertical="center" wrapText="1"/>
    </xf>
    <xf numFmtId="3" fontId="0" fillId="3" borderId="133" xfId="0" applyNumberFormat="1" applyFill="1" applyBorder="1" applyAlignment="1">
      <alignment vertical="center"/>
    </xf>
    <xf numFmtId="0" fontId="30" fillId="3" borderId="134" xfId="0" applyFont="1" applyFill="1" applyBorder="1" applyAlignment="1">
      <alignment horizontal="left" vertical="center"/>
    </xf>
    <xf numFmtId="0" fontId="30" fillId="3" borderId="128" xfId="0" applyFont="1" applyFill="1" applyBorder="1" applyAlignment="1">
      <alignment horizontal="left" vertical="center" wrapText="1"/>
    </xf>
    <xf numFmtId="0" fontId="30" fillId="3" borderId="135" xfId="0" applyFont="1" applyFill="1" applyBorder="1" applyAlignment="1">
      <alignment horizontal="left" vertical="center" wrapText="1"/>
    </xf>
    <xf numFmtId="3" fontId="0" fillId="3" borderId="136" xfId="0" applyNumberFormat="1" applyFill="1" applyBorder="1" applyAlignment="1">
      <alignment vertical="center"/>
    </xf>
    <xf numFmtId="0" fontId="30" fillId="3" borderId="137" xfId="0" applyFont="1" applyFill="1" applyBorder="1" applyAlignment="1">
      <alignment horizontal="left" vertical="center"/>
    </xf>
    <xf numFmtId="4" fontId="30" fillId="3" borderId="138" xfId="0" applyNumberFormat="1" applyFont="1" applyFill="1" applyBorder="1" applyAlignment="1">
      <alignment vertical="center"/>
    </xf>
    <xf numFmtId="0" fontId="0" fillId="3" borderId="138" xfId="0" applyFill="1" applyBorder="1" applyAlignment="1">
      <alignment vertical="center"/>
    </xf>
    <xf numFmtId="0" fontId="25" fillId="3" borderId="59" xfId="0" applyFont="1" applyFill="1" applyBorder="1" applyAlignment="1">
      <alignment horizontal="left" vertical="center" wrapText="1"/>
    </xf>
    <xf numFmtId="1" fontId="19" fillId="3" borderId="121" xfId="0" applyNumberFormat="1" applyFont="1" applyFill="1" applyBorder="1" applyAlignment="1">
      <alignment horizontal="left" vertical="center" wrapText="1"/>
    </xf>
    <xf numFmtId="0" fontId="30" fillId="3" borderId="122" xfId="0" applyFont="1" applyFill="1" applyBorder="1" applyAlignment="1">
      <alignment vertical="center"/>
    </xf>
    <xf numFmtId="1" fontId="30" fillId="3" borderId="141" xfId="0" applyNumberFormat="1" applyFont="1" applyFill="1" applyBorder="1" applyAlignment="1">
      <alignment horizontal="left" vertical="center" wrapText="1"/>
    </xf>
    <xf numFmtId="1" fontId="30" fillId="3" borderId="142" xfId="0" applyNumberFormat="1" applyFont="1" applyFill="1" applyBorder="1" applyAlignment="1">
      <alignment horizontal="left" vertical="center" wrapText="1"/>
    </xf>
    <xf numFmtId="1" fontId="30" fillId="3" borderId="143" xfId="0" applyNumberFormat="1" applyFont="1" applyFill="1" applyBorder="1" applyAlignment="1">
      <alignment horizontal="left" vertical="center" wrapText="1"/>
    </xf>
    <xf numFmtId="0" fontId="30" fillId="3" borderId="123" xfId="0" applyFont="1" applyFill="1" applyBorder="1" applyAlignment="1">
      <alignment vertical="center"/>
    </xf>
    <xf numFmtId="0" fontId="30" fillId="3" borderId="48" xfId="0" applyFont="1" applyFill="1" applyBorder="1" applyAlignment="1">
      <alignment vertical="center"/>
    </xf>
    <xf numFmtId="0" fontId="0" fillId="3" borderId="147" xfId="0" applyFill="1" applyBorder="1" applyAlignment="1">
      <alignment vertical="center"/>
    </xf>
    <xf numFmtId="0" fontId="0" fillId="3" borderId="148" xfId="0" applyFill="1" applyBorder="1" applyAlignment="1">
      <alignment vertical="center"/>
    </xf>
    <xf numFmtId="0" fontId="0" fillId="3" borderId="139" xfId="0" applyFill="1" applyBorder="1" applyAlignment="1">
      <alignment vertical="center"/>
    </xf>
    <xf numFmtId="3" fontId="0" fillId="3" borderId="149" xfId="0" applyNumberFormat="1" applyFill="1" applyBorder="1" applyAlignment="1">
      <alignment vertical="center"/>
    </xf>
    <xf numFmtId="0" fontId="0" fillId="3" borderId="132" xfId="0" applyFill="1" applyBorder="1" applyAlignment="1">
      <alignment vertical="center"/>
    </xf>
    <xf numFmtId="0" fontId="0" fillId="3" borderId="125" xfId="0" applyFill="1" applyBorder="1" applyAlignment="1">
      <alignment vertical="center"/>
    </xf>
    <xf numFmtId="0" fontId="0" fillId="3" borderId="150" xfId="0" applyFill="1" applyBorder="1" applyAlignment="1">
      <alignment vertical="center"/>
    </xf>
    <xf numFmtId="0" fontId="0" fillId="3" borderId="131" xfId="0" applyFill="1" applyBorder="1" applyAlignment="1">
      <alignment vertical="center"/>
    </xf>
    <xf numFmtId="10" fontId="0" fillId="3" borderId="129" xfId="0" applyNumberFormat="1" applyFill="1" applyBorder="1" applyAlignment="1">
      <alignment vertical="center"/>
    </xf>
    <xf numFmtId="0" fontId="0" fillId="3" borderId="44" xfId="0" applyFill="1" applyBorder="1" applyAlignment="1">
      <alignment vertical="center"/>
    </xf>
    <xf numFmtId="10" fontId="0" fillId="3" borderId="102" xfId="0" applyNumberFormat="1" applyFill="1" applyBorder="1" applyAlignment="1">
      <alignment vertical="center"/>
    </xf>
    <xf numFmtId="0" fontId="7" fillId="3" borderId="85" xfId="0" applyFont="1" applyFill="1" applyBorder="1" applyAlignment="1">
      <alignment vertical="center"/>
    </xf>
    <xf numFmtId="0" fontId="38" fillId="3" borderId="152" xfId="0" applyFont="1" applyFill="1" applyBorder="1" applyAlignment="1">
      <alignment horizontal="right" vertical="center" wrapText="1"/>
    </xf>
    <xf numFmtId="0" fontId="46" fillId="3" borderId="89" xfId="0" applyFont="1" applyFill="1" applyBorder="1" applyAlignment="1">
      <alignment horizontal="left" vertical="center" wrapText="1"/>
    </xf>
    <xf numFmtId="0" fontId="0" fillId="3" borderId="122" xfId="0" applyFill="1" applyBorder="1" applyAlignment="1">
      <alignment vertical="center"/>
    </xf>
    <xf numFmtId="3" fontId="7" fillId="3" borderId="149" xfId="0" applyNumberFormat="1" applyFont="1" applyFill="1" applyBorder="1" applyAlignment="1">
      <alignment vertical="center"/>
    </xf>
    <xf numFmtId="0" fontId="0" fillId="3" borderId="140" xfId="0" applyFill="1" applyBorder="1" applyAlignment="1">
      <alignment vertical="center"/>
    </xf>
    <xf numFmtId="0" fontId="0" fillId="3" borderId="143" xfId="0" applyFill="1" applyBorder="1" applyAlignment="1">
      <alignment vertical="center"/>
    </xf>
    <xf numFmtId="0" fontId="0" fillId="3" borderId="142" xfId="0" applyFill="1" applyBorder="1" applyAlignment="1">
      <alignment vertical="center"/>
    </xf>
    <xf numFmtId="0" fontId="0" fillId="3" borderId="154" xfId="0" applyFill="1" applyBorder="1" applyAlignment="1">
      <alignment vertical="center"/>
    </xf>
    <xf numFmtId="0" fontId="0" fillId="3" borderId="141" xfId="0" applyFill="1" applyBorder="1" applyAlignment="1">
      <alignment vertical="center"/>
    </xf>
    <xf numFmtId="0" fontId="0" fillId="3" borderId="63" xfId="0" applyFill="1" applyBorder="1" applyAlignment="1">
      <alignment vertical="center"/>
    </xf>
    <xf numFmtId="0" fontId="0" fillId="3" borderId="123" xfId="0" applyFill="1" applyBorder="1" applyAlignment="1">
      <alignment vertical="center"/>
    </xf>
    <xf numFmtId="0" fontId="0" fillId="3" borderId="83" xfId="0" applyFill="1" applyBorder="1" applyAlignment="1">
      <alignment vertical="center"/>
    </xf>
    <xf numFmtId="168" fontId="38" fillId="3" borderId="146" xfId="0" applyNumberFormat="1" applyFont="1" applyFill="1" applyBorder="1" applyAlignment="1">
      <alignment horizontal="right" vertical="center" wrapText="1"/>
    </xf>
    <xf numFmtId="0" fontId="25" fillId="3" borderId="113" xfId="0" applyFont="1" applyFill="1" applyBorder="1" applyAlignment="1">
      <alignment horizontal="left" vertical="center" wrapText="1"/>
    </xf>
    <xf numFmtId="3" fontId="30" fillId="3" borderId="83" xfId="0" applyNumberFormat="1" applyFont="1" applyFill="1" applyBorder="1" applyAlignment="1">
      <alignment vertical="center"/>
    </xf>
    <xf numFmtId="1" fontId="30" fillId="3" borderId="84" xfId="0" applyNumberFormat="1" applyFont="1" applyFill="1" applyBorder="1" applyAlignment="1">
      <alignment horizontal="left" vertical="center" wrapText="1"/>
    </xf>
    <xf numFmtId="0" fontId="7" fillId="3" borderId="69" xfId="0" applyFont="1" applyFill="1" applyBorder="1" applyAlignment="1">
      <alignment vertical="center" wrapText="1"/>
    </xf>
    <xf numFmtId="3" fontId="0" fillId="3" borderId="51" xfId="0" applyNumberFormat="1" applyFill="1" applyBorder="1" applyAlignment="1">
      <alignment horizontal="left" vertical="center"/>
    </xf>
    <xf numFmtId="0" fontId="0" fillId="3" borderId="51" xfId="0" applyFill="1" applyBorder="1" applyAlignment="1">
      <alignment vertical="center" wrapText="1"/>
    </xf>
    <xf numFmtId="3" fontId="0" fillId="3" borderId="99" xfId="0" applyNumberFormat="1" applyFill="1" applyBorder="1"/>
    <xf numFmtId="0" fontId="55" fillId="7" borderId="74" xfId="0" applyFont="1" applyFill="1" applyBorder="1"/>
    <xf numFmtId="0" fontId="8" fillId="0" borderId="57" xfId="0" applyFont="1" applyBorder="1" applyAlignment="1">
      <alignment horizontal="center" vertical="center"/>
    </xf>
    <xf numFmtId="0" fontId="8" fillId="0" borderId="72" xfId="0" applyFont="1" applyBorder="1" applyAlignment="1">
      <alignment horizontal="center" vertical="center"/>
    </xf>
    <xf numFmtId="0" fontId="12" fillId="3" borderId="156" xfId="0" applyFont="1" applyFill="1" applyBorder="1" applyAlignment="1">
      <alignment horizontal="left" vertical="center"/>
    </xf>
    <xf numFmtId="0" fontId="42" fillId="5" borderId="158" xfId="0" applyFont="1" applyFill="1" applyBorder="1" applyAlignment="1" applyProtection="1">
      <alignment horizontal="right" vertical="center"/>
      <protection locked="0"/>
    </xf>
    <xf numFmtId="0" fontId="41" fillId="0" borderId="7" xfId="0" applyFont="1" applyBorder="1" applyAlignment="1" applyProtection="1">
      <alignment horizontal="center" vertical="center"/>
      <protection locked="0"/>
    </xf>
    <xf numFmtId="0" fontId="41" fillId="0" borderId="159" xfId="0" applyFont="1" applyBorder="1" applyAlignment="1" applyProtection="1">
      <alignment horizontal="center" vertical="center"/>
      <protection locked="0"/>
    </xf>
    <xf numFmtId="0" fontId="2" fillId="3" borderId="74" xfId="0" applyFont="1" applyFill="1" applyBorder="1" applyAlignment="1">
      <alignment horizontal="center" vertical="center" wrapText="1"/>
    </xf>
    <xf numFmtId="0" fontId="2" fillId="3" borderId="88" xfId="0" applyFont="1" applyFill="1" applyBorder="1" applyAlignment="1">
      <alignment horizontal="center" vertical="center" wrapText="1"/>
    </xf>
    <xf numFmtId="0" fontId="42" fillId="5" borderId="6" xfId="0" applyFont="1" applyFill="1" applyBorder="1" applyAlignment="1" applyProtection="1">
      <alignment horizontal="right" vertical="center"/>
      <protection locked="0"/>
    </xf>
    <xf numFmtId="0" fontId="13" fillId="0" borderId="74" xfId="0" applyFont="1" applyBorder="1" applyAlignment="1">
      <alignment vertical="center"/>
    </xf>
    <xf numFmtId="3" fontId="7" fillId="3" borderId="25" xfId="0" applyNumberFormat="1" applyFont="1" applyFill="1" applyBorder="1" applyAlignment="1">
      <alignment vertical="center"/>
    </xf>
    <xf numFmtId="0" fontId="7" fillId="3" borderId="0" xfId="0" applyFont="1" applyFill="1" applyAlignment="1">
      <alignment horizontal="right" vertical="center"/>
    </xf>
    <xf numFmtId="3" fontId="12" fillId="3" borderId="164" xfId="0" applyNumberFormat="1" applyFont="1" applyFill="1" applyBorder="1" applyAlignment="1">
      <alignment vertical="center"/>
    </xf>
    <xf numFmtId="3" fontId="12" fillId="3" borderId="107" xfId="0" applyNumberFormat="1" applyFont="1" applyFill="1" applyBorder="1" applyAlignment="1">
      <alignment vertical="center"/>
    </xf>
    <xf numFmtId="3" fontId="12" fillId="3" borderId="165" xfId="0" applyNumberFormat="1" applyFont="1" applyFill="1" applyBorder="1" applyAlignment="1">
      <alignment vertical="center"/>
    </xf>
    <xf numFmtId="0" fontId="7" fillId="3" borderId="0" xfId="0" applyFont="1" applyFill="1" applyAlignment="1">
      <alignment vertical="center" wrapText="1"/>
    </xf>
    <xf numFmtId="0" fontId="7" fillId="3" borderId="0" xfId="0" applyFont="1" applyFill="1" applyAlignment="1">
      <alignment vertical="center"/>
    </xf>
    <xf numFmtId="0" fontId="8" fillId="0" borderId="7" xfId="0" applyFont="1" applyBorder="1" applyAlignment="1">
      <alignment vertical="center"/>
    </xf>
    <xf numFmtId="0" fontId="12" fillId="0" borderId="14" xfId="0" applyFont="1" applyBorder="1" applyAlignment="1" applyProtection="1">
      <alignment horizontal="center" vertical="center"/>
      <protection locked="0"/>
    </xf>
    <xf numFmtId="0" fontId="10" fillId="0" borderId="74" xfId="0" applyFont="1" applyBorder="1" applyAlignment="1">
      <alignment horizontal="center" vertical="center" wrapText="1"/>
    </xf>
    <xf numFmtId="0" fontId="13" fillId="0" borderId="167" xfId="0" applyFont="1" applyBorder="1" applyAlignment="1">
      <alignment vertical="center"/>
    </xf>
    <xf numFmtId="0" fontId="8" fillId="0" borderId="2" xfId="0" applyFont="1" applyBorder="1" applyAlignment="1">
      <alignment vertical="center"/>
    </xf>
    <xf numFmtId="0" fontId="8" fillId="0" borderId="5" xfId="0" applyFont="1" applyBorder="1" applyAlignment="1">
      <alignment vertical="center"/>
    </xf>
    <xf numFmtId="0" fontId="8" fillId="0" borderId="1" xfId="0" applyFont="1" applyBorder="1" applyAlignment="1">
      <alignment vertical="top" wrapText="1"/>
    </xf>
    <xf numFmtId="0" fontId="8" fillId="0" borderId="4" xfId="0" applyFont="1" applyBorder="1" applyAlignment="1">
      <alignment vertical="top" wrapText="1"/>
    </xf>
    <xf numFmtId="0" fontId="13" fillId="0" borderId="167" xfId="0" applyFont="1" applyBorder="1" applyAlignment="1">
      <alignment vertical="center" wrapText="1"/>
    </xf>
    <xf numFmtId="0" fontId="8" fillId="0" borderId="1" xfId="0" applyFont="1" applyBorder="1" applyAlignment="1">
      <alignment vertical="center"/>
    </xf>
    <xf numFmtId="0" fontId="8" fillId="0" borderId="27" xfId="0" applyFont="1" applyBorder="1" applyAlignment="1">
      <alignment vertical="center"/>
    </xf>
    <xf numFmtId="0" fontId="8" fillId="0" borderId="11" xfId="0" applyFont="1" applyBorder="1" applyAlignment="1">
      <alignment horizontal="center" vertical="center"/>
    </xf>
    <xf numFmtId="0" fontId="25" fillId="0" borderId="0" xfId="0" applyFont="1" applyAlignment="1">
      <alignment vertical="center"/>
    </xf>
    <xf numFmtId="0" fontId="8" fillId="0" borderId="3" xfId="0" applyFont="1" applyBorder="1"/>
    <xf numFmtId="0" fontId="11" fillId="0" borderId="6" xfId="0" applyFont="1" applyBorder="1" applyAlignment="1">
      <alignment horizontal="center" vertical="center"/>
    </xf>
    <xf numFmtId="10" fontId="10" fillId="0" borderId="3" xfId="0" applyNumberFormat="1" applyFont="1" applyBorder="1"/>
    <xf numFmtId="10" fontId="10" fillId="0" borderId="37" xfId="0" applyNumberFormat="1" applyFont="1" applyBorder="1"/>
    <xf numFmtId="9" fontId="10" fillId="0" borderId="6" xfId="0" applyNumberFormat="1" applyFont="1" applyBorder="1"/>
    <xf numFmtId="0" fontId="59" fillId="0" borderId="74" xfId="0" applyFont="1" applyBorder="1" applyAlignment="1">
      <alignment horizontal="center"/>
    </xf>
    <xf numFmtId="0" fontId="10" fillId="0" borderId="71" xfId="0" applyFont="1" applyBorder="1" applyAlignment="1">
      <alignment horizontal="center" vertical="center" wrapText="1"/>
    </xf>
    <xf numFmtId="0" fontId="10" fillId="0" borderId="68" xfId="0" applyFont="1" applyBorder="1" applyAlignment="1">
      <alignment horizontal="center" vertical="center" wrapText="1"/>
    </xf>
    <xf numFmtId="0" fontId="10" fillId="0" borderId="167" xfId="0" applyFont="1" applyBorder="1" applyAlignment="1">
      <alignment horizontal="center" vertical="center" wrapText="1"/>
    </xf>
    <xf numFmtId="10" fontId="10" fillId="0" borderId="1" xfId="0" applyNumberFormat="1" applyFont="1" applyBorder="1"/>
    <xf numFmtId="10" fontId="10" fillId="0" borderId="58" xfId="0" applyNumberFormat="1" applyFont="1" applyBorder="1"/>
    <xf numFmtId="10" fontId="10" fillId="0" borderId="2" xfId="0" applyNumberFormat="1" applyFont="1" applyBorder="1"/>
    <xf numFmtId="10" fontId="10" fillId="0" borderId="4" xfId="0" applyNumberFormat="1" applyFont="1" applyBorder="1"/>
    <xf numFmtId="10" fontId="10" fillId="0" borderId="9" xfId="0" applyNumberFormat="1" applyFont="1" applyBorder="1"/>
    <xf numFmtId="10" fontId="10" fillId="0" borderId="5" xfId="0" applyNumberFormat="1" applyFont="1" applyBorder="1"/>
    <xf numFmtId="10" fontId="10" fillId="0" borderId="8" xfId="0" applyNumberFormat="1" applyFont="1" applyBorder="1"/>
    <xf numFmtId="10" fontId="36" fillId="0" borderId="74" xfId="0" applyNumberFormat="1" applyFont="1" applyBorder="1" applyAlignment="1">
      <alignment vertical="center"/>
    </xf>
    <xf numFmtId="10" fontId="36" fillId="0" borderId="71" xfId="0" applyNumberFormat="1" applyFont="1" applyBorder="1" applyAlignment="1">
      <alignment vertical="center"/>
    </xf>
    <xf numFmtId="10" fontId="36" fillId="0" borderId="68" xfId="0" applyNumberFormat="1" applyFont="1" applyBorder="1" applyAlignment="1">
      <alignment vertical="center"/>
    </xf>
    <xf numFmtId="10" fontId="36" fillId="0" borderId="167" xfId="0" applyNumberFormat="1" applyFont="1" applyBorder="1" applyAlignment="1">
      <alignment vertical="center"/>
    </xf>
    <xf numFmtId="0" fontId="0" fillId="3" borderId="6" xfId="0" applyFill="1" applyBorder="1"/>
    <xf numFmtId="3" fontId="0" fillId="7" borderId="15" xfId="0" applyNumberFormat="1" applyFill="1" applyBorder="1"/>
    <xf numFmtId="3" fontId="0" fillId="7" borderId="16" xfId="0" applyNumberFormat="1" applyFill="1" applyBorder="1"/>
    <xf numFmtId="0" fontId="55" fillId="7" borderId="171" xfId="0" applyFont="1" applyFill="1" applyBorder="1"/>
    <xf numFmtId="3" fontId="0" fillId="7" borderId="3" xfId="0" applyNumberFormat="1" applyFill="1" applyBorder="1"/>
    <xf numFmtId="3" fontId="0" fillId="7" borderId="110" xfId="0" applyNumberFormat="1" applyFill="1" applyBorder="1"/>
    <xf numFmtId="0" fontId="0" fillId="3" borderId="74" xfId="0" applyFill="1" applyBorder="1"/>
    <xf numFmtId="3" fontId="0" fillId="7" borderId="114" xfId="0" applyNumberFormat="1" applyFill="1" applyBorder="1"/>
    <xf numFmtId="0" fontId="55" fillId="7" borderId="13" xfId="0" applyFont="1" applyFill="1" applyBorder="1"/>
    <xf numFmtId="0" fontId="25" fillId="3" borderId="172" xfId="0" applyFont="1" applyFill="1" applyBorder="1" applyAlignment="1">
      <alignment horizontal="left" vertical="center" wrapText="1"/>
    </xf>
    <xf numFmtId="3" fontId="25" fillId="3" borderId="168" xfId="0" applyNumberFormat="1" applyFont="1" applyFill="1" applyBorder="1" applyAlignment="1">
      <alignment vertical="center"/>
    </xf>
    <xf numFmtId="0" fontId="30" fillId="3" borderId="173" xfId="0" applyFont="1" applyFill="1" applyBorder="1" applyAlignment="1">
      <alignment horizontal="left" vertical="center"/>
    </xf>
    <xf numFmtId="0" fontId="30" fillId="3" borderId="174" xfId="0" applyFont="1" applyFill="1" applyBorder="1" applyAlignment="1">
      <alignment vertical="center"/>
    </xf>
    <xf numFmtId="0" fontId="30" fillId="3" borderId="175" xfId="0" applyFont="1" applyFill="1" applyBorder="1" applyAlignment="1">
      <alignment vertical="center"/>
    </xf>
    <xf numFmtId="0" fontId="30" fillId="3" borderId="177" xfId="0" applyFont="1" applyFill="1" applyBorder="1" applyAlignment="1">
      <alignment horizontal="left" vertical="center"/>
    </xf>
    <xf numFmtId="4" fontId="30" fillId="3" borderId="178" xfId="0" applyNumberFormat="1" applyFont="1" applyFill="1" applyBorder="1" applyAlignment="1">
      <alignment vertical="center"/>
    </xf>
    <xf numFmtId="1" fontId="30" fillId="3" borderId="179" xfId="0" applyNumberFormat="1" applyFont="1" applyFill="1" applyBorder="1" applyAlignment="1">
      <alignment horizontal="left" vertical="center" wrapText="1"/>
    </xf>
    <xf numFmtId="0" fontId="30" fillId="3" borderId="181" xfId="0" applyFont="1" applyFill="1" applyBorder="1" applyAlignment="1">
      <alignment horizontal="left" vertical="center"/>
    </xf>
    <xf numFmtId="10" fontId="30" fillId="3" borderId="182" xfId="0" applyNumberFormat="1" applyFont="1" applyFill="1" applyBorder="1" applyAlignment="1">
      <alignment vertical="center"/>
    </xf>
    <xf numFmtId="1" fontId="30" fillId="3" borderId="183" xfId="0" applyNumberFormat="1" applyFont="1" applyFill="1" applyBorder="1" applyAlignment="1">
      <alignment horizontal="left" vertical="center" wrapText="1"/>
    </xf>
    <xf numFmtId="0" fontId="30" fillId="3" borderId="176" xfId="0" applyFont="1" applyFill="1" applyBorder="1" applyAlignment="1">
      <alignment horizontal="left" vertical="center" wrapText="1"/>
    </xf>
    <xf numFmtId="3" fontId="30" fillId="3" borderId="37" xfId="0" applyNumberFormat="1" applyFont="1" applyFill="1" applyBorder="1" applyAlignment="1">
      <alignment vertical="center"/>
    </xf>
    <xf numFmtId="0" fontId="7" fillId="3" borderId="180" xfId="0" applyFont="1" applyFill="1" applyBorder="1" applyAlignment="1">
      <alignment vertical="center"/>
    </xf>
    <xf numFmtId="3" fontId="25" fillId="3" borderId="6" xfId="0" applyNumberFormat="1" applyFont="1" applyFill="1" applyBorder="1" applyAlignment="1">
      <alignment vertical="center"/>
    </xf>
    <xf numFmtId="0" fontId="63" fillId="0" borderId="161" xfId="0" applyFont="1" applyBorder="1" applyAlignment="1">
      <alignment vertical="center"/>
    </xf>
    <xf numFmtId="0" fontId="12" fillId="0" borderId="156" xfId="0" applyFont="1" applyBorder="1" applyAlignment="1" applyProtection="1">
      <alignment horizontal="center" vertical="center"/>
      <protection locked="0"/>
    </xf>
    <xf numFmtId="0" fontId="26" fillId="3" borderId="89" xfId="0" applyFont="1" applyFill="1" applyBorder="1" applyAlignment="1">
      <alignment vertical="center" wrapText="1"/>
    </xf>
    <xf numFmtId="3" fontId="29" fillId="0" borderId="184" xfId="0" applyNumberFormat="1" applyFont="1" applyBorder="1" applyAlignment="1" applyProtection="1">
      <alignment horizontal="right" vertical="center"/>
      <protection locked="0"/>
    </xf>
    <xf numFmtId="0" fontId="0" fillId="3" borderId="169" xfId="0" applyFill="1" applyBorder="1" applyAlignment="1">
      <alignment horizontal="center" vertical="center"/>
    </xf>
    <xf numFmtId="0" fontId="28" fillId="3" borderId="7" xfId="3" applyFont="1" applyFill="1" applyBorder="1" applyAlignment="1">
      <alignment horizontal="center" vertical="center" wrapText="1"/>
    </xf>
    <xf numFmtId="0" fontId="32" fillId="3" borderId="92" xfId="0" applyFont="1" applyFill="1" applyBorder="1" applyAlignment="1">
      <alignment vertical="center"/>
    </xf>
    <xf numFmtId="0" fontId="42" fillId="5" borderId="94" xfId="0" applyFont="1" applyFill="1" applyBorder="1" applyAlignment="1" applyProtection="1">
      <alignment horizontal="right" vertical="center"/>
      <protection locked="0"/>
    </xf>
    <xf numFmtId="0" fontId="41" fillId="0" borderId="96" xfId="0" applyFont="1" applyBorder="1" applyAlignment="1" applyProtection="1">
      <alignment horizontal="center" vertical="center"/>
      <protection locked="0"/>
    </xf>
    <xf numFmtId="0" fontId="41" fillId="0" borderId="157" xfId="0" applyFont="1" applyBorder="1" applyAlignment="1" applyProtection="1">
      <alignment horizontal="center" vertical="center"/>
      <protection locked="0"/>
    </xf>
    <xf numFmtId="3" fontId="41" fillId="0" borderId="100" xfId="0" applyNumberFormat="1" applyFont="1" applyBorder="1" applyAlignment="1" applyProtection="1">
      <alignment horizontal="right" vertical="center"/>
      <protection locked="0"/>
    </xf>
    <xf numFmtId="0" fontId="33" fillId="3" borderId="83" xfId="0" applyFont="1" applyFill="1" applyBorder="1" applyAlignment="1">
      <alignment horizontal="center" vertical="center" wrapText="1"/>
    </xf>
    <xf numFmtId="0" fontId="42" fillId="5" borderId="100" xfId="0" applyFont="1" applyFill="1" applyBorder="1" applyAlignment="1" applyProtection="1">
      <alignment horizontal="right" vertical="center"/>
      <protection locked="0"/>
    </xf>
    <xf numFmtId="3" fontId="41" fillId="0" borderId="165" xfId="0" applyNumberFormat="1" applyFont="1" applyBorder="1" applyAlignment="1" applyProtection="1">
      <alignment horizontal="right" vertical="center"/>
      <protection locked="0"/>
    </xf>
    <xf numFmtId="166" fontId="25" fillId="3" borderId="0" xfId="0" applyNumberFormat="1" applyFont="1" applyFill="1" applyAlignment="1">
      <alignment vertical="center"/>
    </xf>
    <xf numFmtId="0" fontId="25" fillId="3" borderId="91" xfId="0" applyFont="1" applyFill="1" applyBorder="1" applyAlignment="1">
      <alignment vertical="center"/>
    </xf>
    <xf numFmtId="0" fontId="25" fillId="3" borderId="93" xfId="0" applyFont="1" applyFill="1" applyBorder="1" applyAlignment="1">
      <alignment vertical="center"/>
    </xf>
    <xf numFmtId="0" fontId="12" fillId="3" borderId="42" xfId="0" applyFont="1" applyFill="1" applyBorder="1" applyAlignment="1">
      <alignment horizontal="left" vertical="top" wrapText="1"/>
    </xf>
    <xf numFmtId="0" fontId="12" fillId="3" borderId="168" xfId="0" applyFont="1" applyFill="1" applyBorder="1" applyAlignment="1">
      <alignment vertical="center"/>
    </xf>
    <xf numFmtId="0" fontId="12" fillId="3" borderId="37" xfId="0" applyFont="1" applyFill="1" applyBorder="1" applyAlignment="1">
      <alignment vertical="center"/>
    </xf>
    <xf numFmtId="0" fontId="12" fillId="3" borderId="100" xfId="0" applyFont="1" applyFill="1" applyBorder="1" applyAlignment="1">
      <alignment vertical="center"/>
    </xf>
    <xf numFmtId="0" fontId="27" fillId="3" borderId="0" xfId="0" applyFont="1" applyFill="1" applyAlignment="1">
      <alignment vertical="center"/>
    </xf>
    <xf numFmtId="3" fontId="0" fillId="3" borderId="169" xfId="0" applyNumberFormat="1" applyFill="1" applyBorder="1" applyAlignment="1">
      <alignment vertical="center"/>
    </xf>
    <xf numFmtId="3" fontId="0" fillId="3" borderId="107" xfId="0" applyNumberFormat="1" applyFill="1" applyBorder="1" applyAlignment="1">
      <alignment vertical="center"/>
    </xf>
    <xf numFmtId="3" fontId="7" fillId="3" borderId="0" xfId="0" applyNumberFormat="1" applyFont="1" applyFill="1" applyAlignment="1">
      <alignment vertical="center"/>
    </xf>
    <xf numFmtId="3" fontId="0" fillId="3" borderId="165" xfId="0" applyNumberFormat="1" applyFill="1" applyBorder="1" applyAlignment="1">
      <alignment vertical="center"/>
    </xf>
    <xf numFmtId="0" fontId="12" fillId="3" borderId="0" xfId="0" applyFont="1" applyFill="1" applyAlignment="1">
      <alignment vertical="center"/>
    </xf>
    <xf numFmtId="0" fontId="23" fillId="3" borderId="25" xfId="3" applyFont="1" applyFill="1" applyBorder="1" applyAlignment="1">
      <alignment horizontal="center" vertical="center" wrapText="1"/>
    </xf>
    <xf numFmtId="0" fontId="12" fillId="3" borderId="47" xfId="0" applyFont="1" applyFill="1" applyBorder="1" applyAlignment="1">
      <alignment vertical="center"/>
    </xf>
    <xf numFmtId="0" fontId="12" fillId="3" borderId="31" xfId="0" applyFont="1" applyFill="1" applyBorder="1" applyAlignment="1">
      <alignment vertical="center"/>
    </xf>
    <xf numFmtId="0" fontId="12" fillId="3" borderId="15" xfId="0" applyFont="1" applyFill="1" applyBorder="1" applyAlignment="1">
      <alignment vertical="center"/>
    </xf>
    <xf numFmtId="3" fontId="12" fillId="3" borderId="3" xfId="0" applyNumberFormat="1" applyFont="1" applyFill="1" applyBorder="1" applyAlignment="1">
      <alignment vertical="center"/>
    </xf>
    <xf numFmtId="165" fontId="12" fillId="3" borderId="50" xfId="0" applyNumberFormat="1" applyFont="1" applyFill="1" applyBorder="1" applyAlignment="1">
      <alignment vertical="center"/>
    </xf>
    <xf numFmtId="0" fontId="12" fillId="3" borderId="58" xfId="0" applyFont="1" applyFill="1" applyBorder="1" applyAlignment="1">
      <alignment vertical="center"/>
    </xf>
    <xf numFmtId="0" fontId="12" fillId="3" borderId="50" xfId="0" applyFont="1" applyFill="1" applyBorder="1" applyAlignment="1">
      <alignment vertical="center"/>
    </xf>
    <xf numFmtId="0" fontId="21" fillId="3" borderId="39" xfId="0" applyFont="1" applyFill="1" applyBorder="1" applyAlignment="1">
      <alignment horizontal="center" vertical="center"/>
    </xf>
    <xf numFmtId="0" fontId="12" fillId="3" borderId="16" xfId="0" applyFont="1" applyFill="1" applyBorder="1" applyAlignment="1">
      <alignment vertical="center"/>
    </xf>
    <xf numFmtId="3" fontId="12" fillId="3" borderId="37" xfId="0" applyNumberFormat="1" applyFont="1" applyFill="1" applyBorder="1" applyAlignment="1">
      <alignment vertical="center"/>
    </xf>
    <xf numFmtId="165" fontId="12" fillId="3" borderId="38" xfId="0" applyNumberFormat="1" applyFont="1" applyFill="1" applyBorder="1" applyAlignment="1">
      <alignment vertical="center"/>
    </xf>
    <xf numFmtId="0" fontId="12" fillId="3" borderId="9" xfId="0" applyFont="1" applyFill="1" applyBorder="1" applyAlignment="1">
      <alignment vertical="center"/>
    </xf>
    <xf numFmtId="0" fontId="12" fillId="3" borderId="38" xfId="0" applyFont="1" applyFill="1" applyBorder="1" applyAlignment="1">
      <alignment vertical="center"/>
    </xf>
    <xf numFmtId="0" fontId="7" fillId="3" borderId="111" xfId="0" applyFont="1" applyFill="1" applyBorder="1" applyAlignment="1">
      <alignment vertical="center"/>
    </xf>
    <xf numFmtId="0" fontId="12" fillId="3" borderId="111" xfId="0" applyFont="1" applyFill="1" applyBorder="1" applyAlignment="1">
      <alignment vertical="center"/>
    </xf>
    <xf numFmtId="0" fontId="12" fillId="3" borderId="114" xfId="0" applyFont="1" applyFill="1" applyBorder="1" applyAlignment="1">
      <alignment vertical="center"/>
    </xf>
    <xf numFmtId="3" fontId="12" fillId="3" borderId="110" xfId="0" applyNumberFormat="1" applyFont="1" applyFill="1" applyBorder="1" applyAlignment="1">
      <alignment vertical="center"/>
    </xf>
    <xf numFmtId="0" fontId="21" fillId="3" borderId="117" xfId="0" applyFont="1" applyFill="1" applyBorder="1" applyAlignment="1">
      <alignment horizontal="center" vertical="center"/>
    </xf>
    <xf numFmtId="0" fontId="12" fillId="3" borderId="97" xfId="0" applyFont="1" applyFill="1" applyBorder="1" applyAlignment="1">
      <alignment vertical="center"/>
    </xf>
    <xf numFmtId="3" fontId="12" fillId="3" borderId="100" xfId="0" applyNumberFormat="1" applyFont="1" applyFill="1" applyBorder="1" applyAlignment="1">
      <alignment vertical="center"/>
    </xf>
    <xf numFmtId="165" fontId="12" fillId="3" borderId="40" xfId="0" applyNumberFormat="1" applyFont="1" applyFill="1" applyBorder="1" applyAlignment="1">
      <alignment vertical="center"/>
    </xf>
    <xf numFmtId="0" fontId="12" fillId="3" borderId="157" xfId="0" applyFont="1" applyFill="1" applyBorder="1" applyAlignment="1">
      <alignment vertical="center"/>
    </xf>
    <xf numFmtId="0" fontId="12" fillId="3" borderId="40" xfId="0" applyFont="1" applyFill="1" applyBorder="1" applyAlignment="1">
      <alignment vertical="center"/>
    </xf>
    <xf numFmtId="0" fontId="21" fillId="3" borderId="101" xfId="0" applyFont="1" applyFill="1" applyBorder="1" applyAlignment="1">
      <alignment horizontal="center" vertical="center"/>
    </xf>
    <xf numFmtId="0" fontId="7" fillId="0" borderId="0" xfId="0" applyFont="1" applyAlignment="1">
      <alignment vertical="center"/>
    </xf>
    <xf numFmtId="0" fontId="33" fillId="3" borderId="2" xfId="0" applyFont="1" applyFill="1" applyBorder="1" applyAlignment="1">
      <alignment horizontal="left" vertical="center" wrapText="1"/>
    </xf>
    <xf numFmtId="0" fontId="33" fillId="3" borderId="5" xfId="0" applyFont="1" applyFill="1" applyBorder="1" applyAlignment="1">
      <alignment horizontal="left" vertical="center" wrapText="1"/>
    </xf>
    <xf numFmtId="0" fontId="33" fillId="3" borderId="156" xfId="0" applyFont="1" applyFill="1" applyBorder="1" applyAlignment="1">
      <alignment horizontal="left" vertical="center" wrapText="1"/>
    </xf>
    <xf numFmtId="0" fontId="13" fillId="3" borderId="75" xfId="0" applyFont="1" applyFill="1" applyBorder="1" applyAlignment="1">
      <alignment horizontal="center" vertical="center" wrapText="1"/>
    </xf>
    <xf numFmtId="0" fontId="24" fillId="3" borderId="0" xfId="0" applyFont="1" applyFill="1"/>
    <xf numFmtId="3" fontId="19" fillId="3" borderId="58" xfId="0" applyNumberFormat="1" applyFont="1" applyFill="1" applyBorder="1" applyAlignment="1">
      <alignment horizontal="center" wrapText="1"/>
    </xf>
    <xf numFmtId="3" fontId="19" fillId="3" borderId="50" xfId="0" applyNumberFormat="1" applyFont="1" applyFill="1" applyBorder="1" applyAlignment="1">
      <alignment horizontal="center" wrapText="1"/>
    </xf>
    <xf numFmtId="0" fontId="39" fillId="3" borderId="0" xfId="0" applyFont="1" applyFill="1"/>
    <xf numFmtId="4" fontId="19" fillId="3" borderId="50" xfId="0" applyNumberFormat="1" applyFont="1" applyFill="1" applyBorder="1" applyAlignment="1">
      <alignment horizontal="center" vertical="center" wrapText="1"/>
    </xf>
    <xf numFmtId="4" fontId="38" fillId="3" borderId="40" xfId="0" applyNumberFormat="1" applyFont="1" applyFill="1" applyBorder="1" applyAlignment="1">
      <alignment horizontal="center" wrapText="1"/>
    </xf>
    <xf numFmtId="0" fontId="14" fillId="3" borderId="191" xfId="0" applyFont="1" applyFill="1" applyBorder="1" applyAlignment="1">
      <alignment horizontal="center" vertical="top" wrapText="1"/>
    </xf>
    <xf numFmtId="3" fontId="19" fillId="3" borderId="188" xfId="0" applyNumberFormat="1" applyFont="1" applyFill="1" applyBorder="1" applyAlignment="1">
      <alignment horizontal="center" wrapText="1"/>
    </xf>
    <xf numFmtId="0" fontId="19" fillId="3" borderId="85" xfId="0" applyFont="1" applyFill="1" applyBorder="1" applyAlignment="1">
      <alignment horizontal="left" vertical="center" wrapText="1"/>
    </xf>
    <xf numFmtId="0" fontId="19" fillId="3" borderId="49" xfId="0" applyFont="1" applyFill="1" applyBorder="1" applyAlignment="1">
      <alignment horizontal="left"/>
    </xf>
    <xf numFmtId="0" fontId="19" fillId="3" borderId="158" xfId="0" applyFont="1" applyFill="1" applyBorder="1" applyAlignment="1">
      <alignment horizontal="left" wrapText="1"/>
    </xf>
    <xf numFmtId="3" fontId="0" fillId="3" borderId="69" xfId="0" applyNumberFormat="1" applyFill="1" applyBorder="1" applyAlignment="1">
      <alignment horizontal="center" vertical="center" wrapText="1"/>
    </xf>
    <xf numFmtId="0" fontId="0" fillId="3" borderId="69" xfId="0" applyFill="1" applyBorder="1" applyAlignment="1">
      <alignment horizontal="center" vertical="center" wrapText="1"/>
    </xf>
    <xf numFmtId="4" fontId="0" fillId="3" borderId="0" xfId="0" applyNumberFormat="1" applyFill="1"/>
    <xf numFmtId="10" fontId="0" fillId="3" borderId="0" xfId="1" applyNumberFormat="1" applyFont="1" applyFill="1"/>
    <xf numFmtId="3" fontId="0" fillId="3" borderId="155" xfId="0" applyNumberFormat="1" applyFill="1" applyBorder="1" applyAlignment="1">
      <alignment horizontal="center"/>
    </xf>
    <xf numFmtId="3" fontId="0" fillId="3" borderId="69" xfId="0" applyNumberFormat="1" applyFill="1" applyBorder="1" applyAlignment="1">
      <alignment horizontal="center"/>
    </xf>
    <xf numFmtId="0" fontId="7" fillId="3" borderId="69" xfId="0" applyFont="1" applyFill="1" applyBorder="1" applyAlignment="1">
      <alignment wrapText="1"/>
    </xf>
    <xf numFmtId="0" fontId="12" fillId="3" borderId="71" xfId="0" applyFont="1" applyFill="1" applyBorder="1" applyAlignment="1">
      <alignment horizontal="center" wrapText="1"/>
    </xf>
    <xf numFmtId="0" fontId="12" fillId="3" borderId="167" xfId="0" applyFont="1" applyFill="1" applyBorder="1" applyAlignment="1">
      <alignment horizontal="center" wrapText="1"/>
    </xf>
    <xf numFmtId="0" fontId="12" fillId="3" borderId="155" xfId="0" applyFont="1" applyFill="1" applyBorder="1" applyAlignment="1">
      <alignment horizontal="center" wrapText="1"/>
    </xf>
    <xf numFmtId="0" fontId="0" fillId="3" borderId="69" xfId="0" applyFill="1" applyBorder="1"/>
    <xf numFmtId="3" fontId="0" fillId="3" borderId="69" xfId="0" applyNumberFormat="1" applyFill="1" applyBorder="1"/>
    <xf numFmtId="3" fontId="0" fillId="3" borderId="161" xfId="0" applyNumberFormat="1" applyFill="1" applyBorder="1"/>
    <xf numFmtId="3" fontId="0" fillId="3" borderId="3" xfId="0" applyNumberFormat="1" applyFill="1" applyBorder="1"/>
    <xf numFmtId="3" fontId="0" fillId="3" borderId="2" xfId="0" applyNumberFormat="1" applyFill="1" applyBorder="1"/>
    <xf numFmtId="0" fontId="55" fillId="3" borderId="37" xfId="0" applyFont="1" applyFill="1" applyBorder="1"/>
    <xf numFmtId="3" fontId="55" fillId="3" borderId="4" xfId="0" applyNumberFormat="1" applyFont="1" applyFill="1" applyBorder="1"/>
    <xf numFmtId="3" fontId="55" fillId="3" borderId="5" xfId="0" applyNumberFormat="1" applyFont="1" applyFill="1" applyBorder="1"/>
    <xf numFmtId="166" fontId="55" fillId="3" borderId="37" xfId="0" applyNumberFormat="1" applyFont="1" applyFill="1" applyBorder="1"/>
    <xf numFmtId="3" fontId="55" fillId="3" borderId="37" xfId="0" applyNumberFormat="1" applyFont="1" applyFill="1" applyBorder="1"/>
    <xf numFmtId="0" fontId="55" fillId="3" borderId="6" xfId="0" applyFont="1" applyFill="1" applyBorder="1"/>
    <xf numFmtId="3" fontId="55" fillId="3" borderId="7" xfId="0" applyNumberFormat="1" applyFont="1" applyFill="1" applyBorder="1"/>
    <xf numFmtId="3" fontId="55" fillId="3" borderId="8" xfId="0" applyNumberFormat="1" applyFont="1" applyFill="1" applyBorder="1"/>
    <xf numFmtId="0" fontId="0" fillId="3" borderId="102" xfId="0" applyFill="1" applyBorder="1"/>
    <xf numFmtId="3" fontId="0" fillId="3" borderId="102" xfId="0" applyNumberFormat="1" applyFill="1" applyBorder="1"/>
    <xf numFmtId="3" fontId="0" fillId="3" borderId="193" xfId="0" applyNumberFormat="1" applyFill="1" applyBorder="1"/>
    <xf numFmtId="3" fontId="0" fillId="3" borderId="194" xfId="0" applyNumberFormat="1" applyFill="1" applyBorder="1"/>
    <xf numFmtId="166" fontId="0" fillId="3" borderId="51" xfId="0" applyNumberFormat="1" applyFill="1" applyBorder="1"/>
    <xf numFmtId="0" fontId="7" fillId="3" borderId="74" xfId="0" applyFont="1" applyFill="1" applyBorder="1"/>
    <xf numFmtId="3" fontId="7" fillId="3" borderId="74" xfId="0" applyNumberFormat="1" applyFont="1" applyFill="1" applyBorder="1"/>
    <xf numFmtId="3" fontId="7" fillId="3" borderId="71" xfId="0" applyNumberFormat="1" applyFont="1" applyFill="1" applyBorder="1"/>
    <xf numFmtId="3" fontId="7" fillId="3" borderId="167" xfId="0" applyNumberFormat="1" applyFont="1" applyFill="1" applyBorder="1"/>
    <xf numFmtId="169" fontId="0" fillId="3" borderId="192" xfId="0" applyNumberFormat="1" applyFill="1" applyBorder="1"/>
    <xf numFmtId="3" fontId="55" fillId="3" borderId="6" xfId="0" applyNumberFormat="1" applyFont="1" applyFill="1" applyBorder="1"/>
    <xf numFmtId="1" fontId="0" fillId="3" borderId="125" xfId="0" applyNumberFormat="1" applyFill="1" applyBorder="1" applyAlignment="1">
      <alignment vertical="center"/>
    </xf>
    <xf numFmtId="0" fontId="0" fillId="3" borderId="195" xfId="0" applyFill="1" applyBorder="1" applyAlignment="1">
      <alignment vertical="center"/>
    </xf>
    <xf numFmtId="0" fontId="26" fillId="3" borderId="74" xfId="0" applyFont="1" applyFill="1" applyBorder="1" applyAlignment="1">
      <alignment horizontal="left"/>
    </xf>
    <xf numFmtId="0" fontId="28" fillId="3" borderId="74" xfId="0" applyFont="1" applyFill="1" applyBorder="1" applyAlignment="1">
      <alignment horizontal="right" vertical="center"/>
    </xf>
    <xf numFmtId="3" fontId="0" fillId="3" borderId="124" xfId="0" applyNumberFormat="1" applyFill="1" applyBorder="1" applyAlignment="1">
      <alignment vertical="center"/>
    </xf>
    <xf numFmtId="0" fontId="30" fillId="3" borderId="109" xfId="0" applyFont="1" applyFill="1" applyBorder="1" applyAlignment="1">
      <alignment vertical="center"/>
    </xf>
    <xf numFmtId="0" fontId="66" fillId="3" borderId="0" xfId="0" applyFont="1" applyFill="1" applyAlignment="1">
      <alignment vertical="center"/>
    </xf>
    <xf numFmtId="3" fontId="7" fillId="3" borderId="153" xfId="0" applyNumberFormat="1" applyFont="1" applyFill="1" applyBorder="1" applyAlignment="1">
      <alignment vertical="center"/>
    </xf>
    <xf numFmtId="0" fontId="7" fillId="3" borderId="147" xfId="0" applyFont="1" applyFill="1" applyBorder="1" applyAlignment="1">
      <alignment vertical="center"/>
    </xf>
    <xf numFmtId="0" fontId="61" fillId="3" borderId="0" xfId="0" applyFont="1" applyFill="1" applyAlignment="1">
      <alignment horizontal="left"/>
    </xf>
    <xf numFmtId="0" fontId="62" fillId="3" borderId="0" xfId="0" applyFont="1" applyFill="1" applyAlignment="1">
      <alignment horizontal="right" vertical="center"/>
    </xf>
    <xf numFmtId="3" fontId="7" fillId="3" borderId="17" xfId="0" applyNumberFormat="1" applyFont="1" applyFill="1" applyBorder="1" applyAlignment="1">
      <alignment vertical="center"/>
    </xf>
    <xf numFmtId="3" fontId="0" fillId="3" borderId="170" xfId="0" applyNumberFormat="1" applyFill="1" applyBorder="1" applyAlignment="1">
      <alignment vertical="center"/>
    </xf>
    <xf numFmtId="3" fontId="0" fillId="3" borderId="39" xfId="0" applyNumberFormat="1" applyFill="1" applyBorder="1" applyAlignment="1">
      <alignment vertical="center"/>
    </xf>
    <xf numFmtId="3" fontId="0" fillId="3" borderId="101" xfId="0" applyNumberFormat="1" applyFill="1" applyBorder="1" applyAlignment="1">
      <alignment vertical="center"/>
    </xf>
    <xf numFmtId="0" fontId="13" fillId="3" borderId="30" xfId="3" applyFont="1" applyFill="1" applyBorder="1" applyAlignment="1">
      <alignment horizontal="center" vertical="center" wrapText="1"/>
    </xf>
    <xf numFmtId="0" fontId="13" fillId="3" borderId="48" xfId="3" applyFont="1" applyFill="1" applyBorder="1" applyAlignment="1">
      <alignment horizontal="center" vertical="center" wrapText="1"/>
    </xf>
    <xf numFmtId="0" fontId="0" fillId="3" borderId="160" xfId="0" applyFill="1" applyBorder="1" applyAlignment="1">
      <alignment horizontal="center" vertical="center"/>
    </xf>
    <xf numFmtId="0" fontId="19" fillId="3" borderId="159" xfId="3" applyFont="1" applyFill="1" applyBorder="1" applyAlignment="1">
      <alignment horizontal="center" vertical="center" wrapText="1"/>
    </xf>
    <xf numFmtId="0" fontId="19" fillId="3" borderId="116" xfId="0" applyFont="1" applyFill="1" applyBorder="1" applyAlignment="1">
      <alignment horizontal="center" vertical="center" wrapText="1"/>
    </xf>
    <xf numFmtId="0" fontId="19" fillId="3" borderId="10" xfId="0" applyFont="1" applyFill="1" applyBorder="1" applyAlignment="1">
      <alignment horizontal="center" vertical="center" wrapText="1"/>
    </xf>
    <xf numFmtId="0" fontId="19" fillId="3" borderId="119" xfId="0" applyFont="1" applyFill="1" applyBorder="1" applyAlignment="1">
      <alignment horizontal="center" vertical="center" wrapText="1"/>
    </xf>
    <xf numFmtId="10" fontId="10" fillId="0" borderId="7" xfId="0" applyNumberFormat="1" applyFont="1" applyBorder="1"/>
    <xf numFmtId="10" fontId="10" fillId="0" borderId="57" xfId="0" applyNumberFormat="1" applyFont="1" applyBorder="1"/>
    <xf numFmtId="0" fontId="8" fillId="0" borderId="6" xfId="0" applyFont="1" applyBorder="1"/>
    <xf numFmtId="0" fontId="8" fillId="0" borderId="3" xfId="0" applyFont="1" applyBorder="1" applyAlignment="1">
      <alignment vertical="center"/>
    </xf>
    <xf numFmtId="0" fontId="19" fillId="0" borderId="196" xfId="0" applyFont="1" applyBorder="1" applyAlignment="1">
      <alignment horizontal="justify" vertical="top" wrapText="1"/>
    </xf>
    <xf numFmtId="3" fontId="7" fillId="3" borderId="90" xfId="0" applyNumberFormat="1" applyFont="1" applyFill="1" applyBorder="1" applyAlignment="1">
      <alignment vertical="center"/>
    </xf>
    <xf numFmtId="3" fontId="12" fillId="3" borderId="28" xfId="0" applyNumberFormat="1" applyFont="1" applyFill="1" applyBorder="1" applyAlignment="1">
      <alignment vertical="center"/>
    </xf>
    <xf numFmtId="3" fontId="12" fillId="3" borderId="14" xfId="0" applyNumberFormat="1" applyFont="1" applyFill="1" applyBorder="1" applyAlignment="1">
      <alignment vertical="center"/>
    </xf>
    <xf numFmtId="3" fontId="12" fillId="3" borderId="80" xfId="0" applyNumberFormat="1" applyFont="1" applyFill="1" applyBorder="1" applyAlignment="1">
      <alignment vertical="center"/>
    </xf>
    <xf numFmtId="3" fontId="12" fillId="3" borderId="118" xfId="0" applyNumberFormat="1" applyFont="1" applyFill="1" applyBorder="1" applyAlignment="1">
      <alignment vertical="center"/>
    </xf>
    <xf numFmtId="3" fontId="11" fillId="0" borderId="166" xfId="0" applyNumberFormat="1" applyFont="1" applyBorder="1" applyAlignment="1">
      <alignment vertical="center"/>
    </xf>
    <xf numFmtId="3" fontId="11" fillId="0" borderId="5" xfId="0" applyNumberFormat="1" applyFont="1" applyBorder="1" applyAlignment="1">
      <alignment vertical="center"/>
    </xf>
    <xf numFmtId="3" fontId="11" fillId="6" borderId="5" xfId="0" applyNumberFormat="1" applyFont="1" applyFill="1" applyBorder="1" applyAlignment="1">
      <alignment vertical="center"/>
    </xf>
    <xf numFmtId="3" fontId="11" fillId="0" borderId="8" xfId="0" applyNumberFormat="1" applyFont="1" applyBorder="1" applyAlignment="1">
      <alignment vertical="center"/>
    </xf>
    <xf numFmtId="3" fontId="11" fillId="0" borderId="13" xfId="0" applyNumberFormat="1" applyFont="1" applyBorder="1"/>
    <xf numFmtId="3" fontId="11" fillId="0" borderId="2" xfId="0" applyNumberFormat="1" applyFont="1" applyBorder="1" applyAlignment="1">
      <alignment horizontal="right" vertical="center"/>
    </xf>
    <xf numFmtId="3" fontId="11" fillId="0" borderId="5" xfId="0" applyNumberFormat="1" applyFont="1" applyBorder="1" applyAlignment="1">
      <alignment horizontal="right" vertical="center"/>
    </xf>
    <xf numFmtId="3" fontId="11" fillId="0" borderId="8" xfId="0" applyNumberFormat="1" applyFont="1" applyBorder="1" applyAlignment="1">
      <alignment horizontal="center" vertical="center"/>
    </xf>
    <xf numFmtId="0" fontId="8" fillId="0" borderId="5" xfId="0" applyFont="1" applyBorder="1" applyAlignment="1">
      <alignment vertical="center" wrapText="1"/>
    </xf>
    <xf numFmtId="0" fontId="8" fillId="0" borderId="4" xfId="0" applyFont="1" applyBorder="1" applyAlignment="1">
      <alignment vertical="center" wrapText="1"/>
    </xf>
    <xf numFmtId="0" fontId="8" fillId="0" borderId="61" xfId="0" applyFont="1" applyBorder="1" applyAlignment="1">
      <alignment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61" xfId="0" applyFont="1" applyBorder="1" applyAlignment="1">
      <alignment vertical="center"/>
    </xf>
    <xf numFmtId="0" fontId="8" fillId="0" borderId="7" xfId="0" applyFont="1" applyBorder="1" applyAlignment="1">
      <alignment vertical="top" wrapText="1"/>
    </xf>
    <xf numFmtId="0" fontId="8" fillId="0" borderId="8" xfId="0" applyFont="1" applyBorder="1" applyAlignment="1">
      <alignment vertical="center" wrapText="1"/>
    </xf>
    <xf numFmtId="0" fontId="8" fillId="0" borderId="197" xfId="0" applyFont="1" applyBorder="1" applyAlignment="1">
      <alignment vertical="center"/>
    </xf>
    <xf numFmtId="0" fontId="8" fillId="0" borderId="8" xfId="0" applyFont="1" applyBorder="1" applyAlignment="1">
      <alignment horizontal="center" vertical="center"/>
    </xf>
    <xf numFmtId="166" fontId="0" fillId="3" borderId="3" xfId="0" applyNumberFormat="1" applyFill="1" applyBorder="1"/>
    <xf numFmtId="166" fontId="55" fillId="3" borderId="6" xfId="0" applyNumberFormat="1" applyFont="1" applyFill="1" applyBorder="1"/>
    <xf numFmtId="0" fontId="0" fillId="3" borderId="0" xfId="0" applyFill="1" applyAlignment="1">
      <alignment horizontal="center"/>
    </xf>
    <xf numFmtId="0" fontId="12" fillId="3" borderId="0" xfId="0" applyFont="1" applyFill="1" applyAlignment="1">
      <alignment horizontal="center" wrapText="1"/>
    </xf>
    <xf numFmtId="3" fontId="0" fillId="3" borderId="0" xfId="0" applyNumberFormat="1" applyFill="1" applyAlignment="1">
      <alignment horizontal="center"/>
    </xf>
    <xf numFmtId="166" fontId="0" fillId="3" borderId="0" xfId="0" applyNumberFormat="1" applyFill="1"/>
    <xf numFmtId="166" fontId="55" fillId="3" borderId="0" xfId="0" applyNumberFormat="1" applyFont="1" applyFill="1"/>
    <xf numFmtId="169" fontId="0" fillId="3" borderId="0" xfId="0" applyNumberFormat="1" applyFill="1"/>
    <xf numFmtId="0" fontId="12" fillId="3" borderId="71" xfId="0" applyFont="1" applyFill="1" applyBorder="1" applyAlignment="1">
      <alignment horizontal="center" vertical="center" wrapText="1"/>
    </xf>
    <xf numFmtId="3" fontId="0" fillId="3" borderId="198" xfId="0" applyNumberFormat="1" applyFill="1" applyBorder="1" applyAlignment="1">
      <alignment horizontal="center"/>
    </xf>
    <xf numFmtId="3" fontId="0" fillId="3" borderId="199" xfId="0" applyNumberFormat="1" applyFill="1" applyBorder="1" applyAlignment="1">
      <alignment horizontal="center"/>
    </xf>
    <xf numFmtId="10" fontId="55" fillId="3" borderId="177" xfId="0" applyNumberFormat="1" applyFont="1" applyFill="1" applyBorder="1"/>
    <xf numFmtId="3" fontId="0" fillId="3" borderId="74" xfId="0" applyNumberFormat="1" applyFill="1" applyBorder="1" applyAlignment="1">
      <alignment horizontal="center"/>
    </xf>
    <xf numFmtId="0" fontId="25" fillId="0" borderId="0" xfId="0" applyFont="1" applyAlignment="1">
      <alignment vertical="center" wrapText="1"/>
    </xf>
    <xf numFmtId="0" fontId="8" fillId="0" borderId="0" xfId="0" applyFont="1" applyAlignment="1">
      <alignment vertical="center" wrapText="1"/>
    </xf>
    <xf numFmtId="0" fontId="11" fillId="0" borderId="0" xfId="0" applyFont="1" applyAlignment="1">
      <alignment vertical="center" wrapText="1"/>
    </xf>
    <xf numFmtId="0" fontId="13" fillId="0" borderId="71" xfId="0" applyFont="1" applyBorder="1" applyAlignment="1">
      <alignment vertical="center"/>
    </xf>
    <xf numFmtId="0" fontId="10" fillId="0" borderId="74" xfId="0" applyFont="1" applyBorder="1" applyAlignment="1">
      <alignment horizontal="left" vertical="center"/>
    </xf>
    <xf numFmtId="0" fontId="10" fillId="0" borderId="3" xfId="0" applyFont="1" applyBorder="1" applyAlignment="1">
      <alignment horizontal="left"/>
    </xf>
    <xf numFmtId="0" fontId="10" fillId="0" borderId="37" xfId="0" applyFont="1" applyBorder="1" applyAlignment="1">
      <alignment horizontal="left"/>
    </xf>
    <xf numFmtId="0" fontId="10" fillId="0" borderId="6" xfId="0" applyFont="1" applyBorder="1" applyAlignment="1">
      <alignment horizontal="left"/>
    </xf>
    <xf numFmtId="0" fontId="13" fillId="0" borderId="0" xfId="0" applyFont="1" applyAlignment="1">
      <alignment vertical="center"/>
    </xf>
    <xf numFmtId="0" fontId="8" fillId="0" borderId="37" xfId="0" applyFont="1" applyBorder="1"/>
    <xf numFmtId="10" fontId="38" fillId="3" borderId="91" xfId="1" applyNumberFormat="1" applyFont="1" applyFill="1" applyBorder="1" applyAlignment="1" applyProtection="1">
      <alignment vertical="center"/>
    </xf>
    <xf numFmtId="166" fontId="0" fillId="3" borderId="0" xfId="0" applyNumberFormat="1" applyFill="1" applyAlignment="1">
      <alignment vertical="center"/>
    </xf>
    <xf numFmtId="10" fontId="38" fillId="3" borderId="51" xfId="1" applyNumberFormat="1" applyFont="1" applyFill="1" applyBorder="1" applyAlignment="1" applyProtection="1">
      <alignment vertical="center"/>
    </xf>
    <xf numFmtId="10" fontId="19" fillId="3" borderId="127" xfId="1" applyNumberFormat="1" applyFont="1" applyFill="1" applyBorder="1" applyAlignment="1" applyProtection="1">
      <alignment vertical="justify" wrapText="1"/>
    </xf>
    <xf numFmtId="10" fontId="19" fillId="3" borderId="30" xfId="1" applyNumberFormat="1" applyFont="1" applyFill="1" applyBorder="1" applyAlignment="1" applyProtection="1">
      <alignment vertical="justify" wrapText="1"/>
    </xf>
    <xf numFmtId="3" fontId="41" fillId="0" borderId="6" xfId="0" applyNumberFormat="1" applyFont="1" applyBorder="1" applyAlignment="1" applyProtection="1">
      <alignment horizontal="right" vertical="center"/>
      <protection locked="0"/>
    </xf>
    <xf numFmtId="3" fontId="41" fillId="0" borderId="160" xfId="0" applyNumberFormat="1" applyFont="1" applyBorder="1" applyAlignment="1" applyProtection="1">
      <alignment horizontal="right" vertical="center"/>
      <protection locked="0"/>
    </xf>
    <xf numFmtId="3" fontId="25" fillId="3" borderId="17" xfId="0" applyNumberFormat="1" applyFont="1" applyFill="1" applyBorder="1" applyAlignment="1">
      <alignment vertical="center"/>
    </xf>
    <xf numFmtId="3" fontId="25" fillId="3" borderId="86" xfId="0" applyNumberFormat="1" applyFont="1" applyFill="1" applyBorder="1" applyAlignment="1">
      <alignment vertical="center"/>
    </xf>
    <xf numFmtId="3" fontId="25" fillId="3" borderId="90" xfId="0" applyNumberFormat="1" applyFont="1" applyFill="1" applyBorder="1" applyAlignment="1">
      <alignment vertical="center"/>
    </xf>
    <xf numFmtId="1" fontId="54" fillId="0" borderId="110" xfId="0" applyNumberFormat="1" applyFont="1" applyBorder="1" applyAlignment="1" applyProtection="1">
      <alignment vertical="top"/>
      <protection locked="0"/>
    </xf>
    <xf numFmtId="1" fontId="54" fillId="0" borderId="13" xfId="0" applyNumberFormat="1" applyFont="1" applyBorder="1" applyAlignment="1" applyProtection="1">
      <alignment vertical="top"/>
      <protection locked="0"/>
    </xf>
    <xf numFmtId="1" fontId="54" fillId="0" borderId="3" xfId="0" applyNumberFormat="1" applyFont="1" applyBorder="1" applyAlignment="1" applyProtection="1">
      <alignment vertical="top"/>
      <protection locked="0"/>
    </xf>
    <xf numFmtId="1" fontId="54" fillId="0" borderId="37" xfId="0" applyNumberFormat="1" applyFont="1" applyBorder="1" applyAlignment="1" applyProtection="1">
      <alignment vertical="top"/>
      <protection locked="0"/>
    </xf>
    <xf numFmtId="1" fontId="54" fillId="0" borderId="171" xfId="0" applyNumberFormat="1" applyFont="1" applyBorder="1" applyAlignment="1" applyProtection="1">
      <alignment vertical="top"/>
      <protection locked="0"/>
    </xf>
    <xf numFmtId="0" fontId="12" fillId="0" borderId="27" xfId="0" applyFont="1" applyBorder="1" applyAlignment="1" applyProtection="1">
      <alignment vertical="center"/>
      <protection locked="0"/>
    </xf>
    <xf numFmtId="3" fontId="22" fillId="0" borderId="28" xfId="0" applyNumberFormat="1" applyFont="1" applyBorder="1" applyAlignment="1" applyProtection="1">
      <alignment vertical="center"/>
      <protection locked="0"/>
    </xf>
    <xf numFmtId="3" fontId="22" fillId="0" borderId="14" xfId="0" applyNumberFormat="1" applyFont="1" applyBorder="1" applyAlignment="1" applyProtection="1">
      <alignment vertical="center"/>
      <protection locked="0"/>
    </xf>
    <xf numFmtId="0" fontId="12" fillId="0" borderId="4" xfId="0" applyFont="1" applyBorder="1" applyAlignment="1" applyProtection="1">
      <alignment vertical="center"/>
      <protection locked="0"/>
    </xf>
    <xf numFmtId="0" fontId="12" fillId="0" borderId="99" xfId="0" applyFont="1" applyBorder="1" applyAlignment="1" applyProtection="1">
      <alignment vertical="center"/>
      <protection locked="0"/>
    </xf>
    <xf numFmtId="3" fontId="22" fillId="0" borderId="118" xfId="0" applyNumberFormat="1" applyFont="1" applyBorder="1" applyAlignment="1" applyProtection="1">
      <alignment vertical="center"/>
      <protection locked="0"/>
    </xf>
    <xf numFmtId="0" fontId="12" fillId="0" borderId="96" xfId="0" applyFont="1" applyBorder="1" applyAlignment="1" applyProtection="1">
      <alignment vertical="center"/>
      <protection locked="0"/>
    </xf>
    <xf numFmtId="3" fontId="22" fillId="0" borderId="80" xfId="0" applyNumberFormat="1" applyFont="1" applyBorder="1" applyAlignment="1" applyProtection="1">
      <alignment vertical="center"/>
      <protection locked="0"/>
    </xf>
    <xf numFmtId="0" fontId="0" fillId="3" borderId="81" xfId="0" applyFill="1" applyBorder="1" applyAlignment="1">
      <alignment horizontal="center" vertical="top"/>
    </xf>
    <xf numFmtId="0" fontId="0" fillId="0" borderId="81" xfId="0" applyBorder="1" applyAlignment="1">
      <alignment horizontal="center" vertical="top"/>
    </xf>
    <xf numFmtId="0" fontId="44" fillId="3" borderId="18" xfId="0" applyFont="1" applyFill="1" applyBorder="1" applyAlignment="1">
      <alignment horizontal="left" vertical="center" wrapText="1"/>
    </xf>
    <xf numFmtId="0" fontId="44" fillId="3" borderId="0" xfId="0" applyFont="1" applyFill="1" applyAlignment="1">
      <alignment horizontal="left" vertical="center" wrapText="1"/>
    </xf>
    <xf numFmtId="0" fontId="16" fillId="3" borderId="18" xfId="0" applyFont="1" applyFill="1" applyBorder="1" applyAlignment="1">
      <alignment horizontal="left" vertical="center" wrapText="1"/>
    </xf>
    <xf numFmtId="0" fontId="16" fillId="3" borderId="0" xfId="0" applyFont="1" applyFill="1" applyAlignment="1">
      <alignment horizontal="left" vertical="center" wrapText="1"/>
    </xf>
    <xf numFmtId="1" fontId="42" fillId="0" borderId="120" xfId="0" applyNumberFormat="1" applyFont="1" applyBorder="1" applyAlignment="1" applyProtection="1">
      <alignment horizontal="center" vertical="center" wrapText="1"/>
      <protection locked="0"/>
    </xf>
    <xf numFmtId="1" fontId="42" fillId="0" borderId="104" xfId="0" applyNumberFormat="1" applyFont="1" applyBorder="1" applyAlignment="1" applyProtection="1">
      <alignment horizontal="center" vertical="center" wrapText="1"/>
      <protection locked="0"/>
    </xf>
    <xf numFmtId="0" fontId="38" fillId="2" borderId="103" xfId="0" applyFont="1" applyFill="1" applyBorder="1" applyAlignment="1">
      <alignment horizontal="left" vertical="center" wrapText="1"/>
    </xf>
    <xf numFmtId="0" fontId="0" fillId="0" borderId="112" xfId="0" applyBorder="1" applyAlignment="1">
      <alignment vertical="center"/>
    </xf>
    <xf numFmtId="0" fontId="0" fillId="0" borderId="104" xfId="0" applyBorder="1" applyAlignment="1">
      <alignment vertical="center"/>
    </xf>
    <xf numFmtId="0" fontId="7" fillId="2" borderId="144" xfId="0" applyFont="1" applyFill="1" applyBorder="1" applyAlignment="1">
      <alignment horizontal="left" vertical="center" wrapText="1"/>
    </xf>
    <xf numFmtId="0" fontId="0" fillId="0" borderId="145" xfId="0" applyBorder="1" applyAlignment="1">
      <alignment horizontal="left" vertical="center" wrapText="1"/>
    </xf>
    <xf numFmtId="0" fontId="0" fillId="0" borderId="146" xfId="0" applyBorder="1" applyAlignment="1">
      <alignment horizontal="left" vertical="center" wrapText="1"/>
    </xf>
    <xf numFmtId="0" fontId="0" fillId="3" borderId="70" xfId="0" applyFill="1" applyBorder="1" applyAlignment="1">
      <alignment horizontal="center"/>
    </xf>
    <xf numFmtId="0" fontId="0" fillId="3" borderId="72" xfId="0" applyFill="1" applyBorder="1" applyAlignment="1">
      <alignment horizontal="center"/>
    </xf>
    <xf numFmtId="0" fontId="0" fillId="3" borderId="13" xfId="0" applyFill="1" applyBorder="1" applyAlignment="1">
      <alignment horizontal="center"/>
    </xf>
    <xf numFmtId="3" fontId="0" fillId="3" borderId="69" xfId="0" applyNumberFormat="1" applyFill="1" applyBorder="1" applyAlignment="1">
      <alignment horizontal="center" vertical="center" wrapText="1"/>
    </xf>
    <xf numFmtId="3" fontId="0" fillId="3" borderId="51" xfId="0" applyNumberFormat="1" applyFill="1" applyBorder="1" applyAlignment="1">
      <alignment horizontal="center" vertical="center" wrapText="1"/>
    </xf>
    <xf numFmtId="0" fontId="0" fillId="3" borderId="74" xfId="0" applyFill="1" applyBorder="1" applyAlignment="1">
      <alignment horizontal="center" vertical="center" wrapText="1"/>
    </xf>
    <xf numFmtId="0" fontId="0" fillId="0" borderId="74" xfId="0" applyBorder="1" applyAlignment="1">
      <alignment horizontal="center" vertical="center"/>
    </xf>
    <xf numFmtId="3" fontId="0" fillId="3" borderId="198" xfId="0" applyNumberFormat="1" applyFill="1" applyBorder="1" applyAlignment="1">
      <alignment horizontal="center" wrapText="1"/>
    </xf>
    <xf numFmtId="0" fontId="0" fillId="0" borderId="73" xfId="0" applyBorder="1" applyAlignment="1">
      <alignment horizontal="center" wrapText="1"/>
    </xf>
    <xf numFmtId="0" fontId="7" fillId="3" borderId="0" xfId="0" applyFont="1" applyFill="1" applyAlignment="1">
      <alignment horizontal="left" vertical="center" wrapText="1"/>
    </xf>
    <xf numFmtId="0" fontId="12" fillId="3" borderId="162" xfId="0" applyFont="1" applyFill="1" applyBorder="1" applyAlignment="1">
      <alignment horizontal="center" vertical="center" wrapText="1"/>
    </xf>
    <xf numFmtId="0" fontId="12" fillId="3" borderId="163" xfId="0" applyFont="1" applyFill="1" applyBorder="1" applyAlignment="1">
      <alignment horizontal="center" vertical="center" wrapText="1"/>
    </xf>
    <xf numFmtId="0" fontId="7" fillId="3" borderId="0" xfId="0" applyFont="1" applyFill="1" applyAlignment="1">
      <alignment horizontal="right" vertical="center"/>
    </xf>
    <xf numFmtId="0" fontId="7" fillId="3" borderId="63" xfId="0" applyFont="1" applyFill="1" applyBorder="1" applyAlignment="1">
      <alignment horizontal="right" vertical="center"/>
    </xf>
    <xf numFmtId="0" fontId="12" fillId="3" borderId="19" xfId="0" applyFont="1" applyFill="1" applyBorder="1" applyAlignment="1">
      <alignment horizontal="center" vertical="center" wrapText="1"/>
    </xf>
    <xf numFmtId="0" fontId="12" fillId="3" borderId="59" xfId="0" applyFont="1" applyFill="1" applyBorder="1" applyAlignment="1">
      <alignment horizontal="center" vertical="center" wrapText="1"/>
    </xf>
    <xf numFmtId="0" fontId="12" fillId="3" borderId="20" xfId="0" applyFont="1" applyFill="1" applyBorder="1" applyAlignment="1">
      <alignment horizontal="center" vertical="center" wrapText="1"/>
    </xf>
    <xf numFmtId="0" fontId="12" fillId="3" borderId="45" xfId="0" applyFont="1" applyFill="1" applyBorder="1" applyAlignment="1">
      <alignment horizontal="center" vertical="center" wrapText="1"/>
    </xf>
    <xf numFmtId="0" fontId="12" fillId="3" borderId="21" xfId="0" applyFont="1" applyFill="1" applyBorder="1" applyAlignment="1">
      <alignment horizontal="center" vertical="center" wrapText="1"/>
    </xf>
    <xf numFmtId="0" fontId="12" fillId="3" borderId="22" xfId="0" applyFont="1" applyFill="1" applyBorder="1" applyAlignment="1">
      <alignment horizontal="center" vertical="center" wrapText="1"/>
    </xf>
    <xf numFmtId="0" fontId="12" fillId="3" borderId="52" xfId="0" applyFont="1" applyFill="1" applyBorder="1" applyAlignment="1">
      <alignment horizontal="center" vertical="center" wrapText="1"/>
    </xf>
    <xf numFmtId="0" fontId="12" fillId="3" borderId="31" xfId="0" applyFont="1" applyFill="1" applyBorder="1" applyAlignment="1">
      <alignment horizontal="center" vertical="center" wrapText="1"/>
    </xf>
    <xf numFmtId="0" fontId="14" fillId="3" borderId="23" xfId="2" applyFont="1" applyFill="1" applyBorder="1" applyAlignment="1">
      <alignment horizontal="center" vertical="center" wrapText="1"/>
    </xf>
    <xf numFmtId="0" fontId="14" fillId="3" borderId="22" xfId="2" applyFont="1" applyFill="1" applyBorder="1" applyAlignment="1">
      <alignment horizontal="center" vertical="center" wrapText="1"/>
    </xf>
    <xf numFmtId="0" fontId="14" fillId="3" borderId="30" xfId="2" applyFont="1" applyFill="1" applyBorder="1" applyAlignment="1">
      <alignment horizontal="center" vertical="center" wrapText="1"/>
    </xf>
    <xf numFmtId="0" fontId="14" fillId="3" borderId="31" xfId="2" applyFont="1" applyFill="1" applyBorder="1" applyAlignment="1">
      <alignment horizontal="center" vertical="center" wrapText="1"/>
    </xf>
    <xf numFmtId="0" fontId="0" fillId="3" borderId="85" xfId="0" applyFill="1" applyBorder="1" applyAlignment="1">
      <alignment horizontal="left" vertical="center" wrapText="1"/>
    </xf>
    <xf numFmtId="0" fontId="0" fillId="3" borderId="87" xfId="0" applyFill="1" applyBorder="1" applyAlignment="1">
      <alignment horizontal="left" vertical="center" wrapText="1"/>
    </xf>
    <xf numFmtId="0" fontId="0" fillId="0" borderId="89" xfId="0" applyBorder="1" applyAlignment="1">
      <alignment horizontal="left" vertical="center" wrapText="1"/>
    </xf>
    <xf numFmtId="0" fontId="12" fillId="3" borderId="23" xfId="0" applyFont="1" applyFill="1" applyBorder="1" applyAlignment="1">
      <alignment horizontal="center" vertical="center" wrapText="1"/>
    </xf>
    <xf numFmtId="0" fontId="12" fillId="3" borderId="42" xfId="0" applyFont="1" applyFill="1" applyBorder="1" applyAlignment="1">
      <alignment horizontal="center" vertical="center" wrapText="1"/>
    </xf>
    <xf numFmtId="0" fontId="12" fillId="3" borderId="44" xfId="0" applyFont="1" applyFill="1" applyBorder="1" applyAlignment="1">
      <alignment horizontal="center" vertical="center" wrapText="1"/>
    </xf>
    <xf numFmtId="0" fontId="12" fillId="3" borderId="41" xfId="0" applyFont="1" applyFill="1" applyBorder="1" applyAlignment="1">
      <alignment horizontal="center" vertical="center" wrapText="1"/>
    </xf>
    <xf numFmtId="0" fontId="12" fillId="3" borderId="46" xfId="0" applyFont="1" applyFill="1" applyBorder="1" applyAlignment="1">
      <alignment horizontal="center" vertical="center" wrapText="1"/>
    </xf>
    <xf numFmtId="0" fontId="14" fillId="3" borderId="60" xfId="3" applyFont="1" applyFill="1" applyBorder="1" applyAlignment="1">
      <alignment horizontal="center" vertical="center" wrapText="1"/>
    </xf>
    <xf numFmtId="0" fontId="14" fillId="3" borderId="33" xfId="3" applyFont="1" applyFill="1" applyBorder="1" applyAlignment="1">
      <alignment horizontal="center" vertical="center" wrapText="1"/>
    </xf>
    <xf numFmtId="0" fontId="12" fillId="3" borderId="54" xfId="0" applyFont="1" applyFill="1" applyBorder="1" applyAlignment="1">
      <alignment horizontal="center" vertical="center" wrapText="1"/>
    </xf>
    <xf numFmtId="0" fontId="12" fillId="3" borderId="56" xfId="0" applyFont="1" applyFill="1" applyBorder="1" applyAlignment="1">
      <alignment horizontal="center" vertical="center" wrapText="1"/>
    </xf>
    <xf numFmtId="0" fontId="12" fillId="3" borderId="24" xfId="0" applyFont="1" applyFill="1" applyBorder="1" applyAlignment="1">
      <alignment horizontal="center" vertical="center" wrapText="1"/>
    </xf>
    <xf numFmtId="0" fontId="12" fillId="3" borderId="32" xfId="0" applyFont="1" applyFill="1" applyBorder="1" applyAlignment="1">
      <alignment horizontal="center" vertical="center" wrapText="1"/>
    </xf>
    <xf numFmtId="0" fontId="12" fillId="3" borderId="43" xfId="0" applyFont="1" applyFill="1" applyBorder="1" applyAlignment="1">
      <alignment horizontal="center" vertical="center" wrapText="1"/>
    </xf>
    <xf numFmtId="0" fontId="14" fillId="3" borderId="53" xfId="3" applyFont="1" applyFill="1" applyBorder="1" applyAlignment="1">
      <alignment horizontal="center" vertical="center" wrapText="1"/>
    </xf>
    <xf numFmtId="0" fontId="14" fillId="3" borderId="55" xfId="3" applyFont="1" applyFill="1" applyBorder="1" applyAlignment="1">
      <alignment horizontal="center" vertical="center" wrapText="1"/>
    </xf>
    <xf numFmtId="0" fontId="14" fillId="3" borderId="54" xfId="3" applyFont="1" applyFill="1" applyBorder="1" applyAlignment="1">
      <alignment horizontal="center" vertical="center" wrapText="1"/>
    </xf>
    <xf numFmtId="0" fontId="14" fillId="3" borderId="56" xfId="3" applyFont="1" applyFill="1" applyBorder="1" applyAlignment="1">
      <alignment horizontal="center" vertical="center" wrapText="1"/>
    </xf>
    <xf numFmtId="166" fontId="30" fillId="3" borderId="151" xfId="0" applyNumberFormat="1" applyFont="1" applyFill="1" applyBorder="1" applyAlignment="1">
      <alignment horizontal="left" vertical="center"/>
    </xf>
    <xf numFmtId="0" fontId="0" fillId="0" borderId="42" xfId="0" applyBorder="1" applyAlignment="1">
      <alignment horizontal="left" vertical="center"/>
    </xf>
    <xf numFmtId="0" fontId="0" fillId="0" borderId="43" xfId="0" applyBorder="1" applyAlignment="1">
      <alignment vertical="center"/>
    </xf>
    <xf numFmtId="0" fontId="28" fillId="3" borderId="95" xfId="3" applyFont="1" applyFill="1" applyBorder="1" applyAlignment="1">
      <alignment horizontal="center" vertical="center" wrapText="1"/>
    </xf>
    <xf numFmtId="0" fontId="28" fillId="3" borderId="79" xfId="3" applyFont="1" applyFill="1" applyBorder="1" applyAlignment="1">
      <alignment horizontal="center" vertical="center" wrapText="1"/>
    </xf>
    <xf numFmtId="0" fontId="26" fillId="3" borderId="19" xfId="0" applyFont="1" applyFill="1" applyBorder="1" applyAlignment="1">
      <alignment horizontal="center" vertical="center" wrapText="1"/>
    </xf>
    <xf numFmtId="0" fontId="26" fillId="3" borderId="59" xfId="0" applyFont="1" applyFill="1" applyBorder="1" applyAlignment="1">
      <alignment horizontal="center" vertical="center" wrapText="1"/>
    </xf>
    <xf numFmtId="0" fontId="24" fillId="3" borderId="0" xfId="0" applyFont="1" applyFill="1" applyAlignment="1">
      <alignment horizontal="left" vertical="center" wrapText="1"/>
    </xf>
    <xf numFmtId="0" fontId="25" fillId="3" borderId="0" xfId="0" applyFont="1" applyFill="1" applyAlignment="1">
      <alignment vertical="center" wrapText="1"/>
    </xf>
    <xf numFmtId="0" fontId="0" fillId="0" borderId="0" xfId="0" applyAlignment="1">
      <alignment vertical="center"/>
    </xf>
    <xf numFmtId="0" fontId="3" fillId="3" borderId="98" xfId="0" applyFont="1" applyFill="1" applyBorder="1" applyAlignment="1">
      <alignment horizontal="left" vertical="top" wrapText="1"/>
    </xf>
    <xf numFmtId="0" fontId="0" fillId="3" borderId="72" xfId="0" applyFill="1" applyBorder="1" applyAlignment="1">
      <alignment horizontal="left" vertical="top" wrapText="1"/>
    </xf>
    <xf numFmtId="0" fontId="0" fillId="3" borderId="73" xfId="0" applyFill="1" applyBorder="1" applyAlignment="1">
      <alignment horizontal="left" vertical="top" wrapText="1"/>
    </xf>
    <xf numFmtId="0" fontId="3" fillId="3" borderId="70" xfId="0" applyFont="1" applyFill="1" applyBorder="1" applyAlignment="1">
      <alignment horizontal="left" vertical="top" wrapText="1"/>
    </xf>
    <xf numFmtId="0" fontId="0" fillId="3" borderId="105" xfId="0" applyFill="1" applyBorder="1" applyAlignment="1">
      <alignment horizontal="left" vertical="top" wrapText="1"/>
    </xf>
    <xf numFmtId="0" fontId="25" fillId="3" borderId="108" xfId="0" applyFont="1" applyFill="1" applyBorder="1" applyAlignment="1">
      <alignment vertical="center" wrapText="1"/>
    </xf>
    <xf numFmtId="0" fontId="0" fillId="0" borderId="92" xfId="0" applyBorder="1" applyAlignment="1">
      <alignment vertical="center"/>
    </xf>
    <xf numFmtId="0" fontId="0" fillId="0" borderId="109" xfId="0" applyBorder="1" applyAlignment="1">
      <alignment vertical="center"/>
    </xf>
    <xf numFmtId="0" fontId="13" fillId="3" borderId="108" xfId="0" applyFont="1" applyFill="1" applyBorder="1" applyAlignment="1">
      <alignment horizontal="left" vertical="top" wrapText="1"/>
    </xf>
    <xf numFmtId="0" fontId="12" fillId="3" borderId="92" xfId="0" applyFont="1" applyFill="1" applyBorder="1" applyAlignment="1">
      <alignment horizontal="left" vertical="top" wrapText="1"/>
    </xf>
    <xf numFmtId="0" fontId="12" fillId="3" borderId="22" xfId="0" applyFont="1" applyFill="1" applyBorder="1" applyAlignment="1">
      <alignment horizontal="left" vertical="top" wrapText="1"/>
    </xf>
    <xf numFmtId="0" fontId="13" fillId="3" borderId="127" xfId="0" applyFont="1" applyFill="1" applyBorder="1" applyAlignment="1">
      <alignment horizontal="left" vertical="top" wrapText="1"/>
    </xf>
    <xf numFmtId="0" fontId="12" fillId="3" borderId="43" xfId="0" applyFont="1" applyFill="1" applyBorder="1" applyAlignment="1">
      <alignment horizontal="left" vertical="top" wrapText="1"/>
    </xf>
    <xf numFmtId="0" fontId="25" fillId="3" borderId="151" xfId="0" applyFont="1" applyFill="1" applyBorder="1" applyAlignment="1">
      <alignment horizontal="left" vertical="center" wrapText="1"/>
    </xf>
    <xf numFmtId="0" fontId="25" fillId="3" borderId="42" xfId="0" applyFont="1" applyFill="1" applyBorder="1" applyAlignment="1">
      <alignment horizontal="left" vertical="center" wrapText="1"/>
    </xf>
    <xf numFmtId="0" fontId="25" fillId="3" borderId="22" xfId="0" applyFont="1" applyFill="1" applyBorder="1" applyAlignment="1">
      <alignment horizontal="left" vertical="center" wrapText="1"/>
    </xf>
    <xf numFmtId="0" fontId="25" fillId="3" borderId="113" xfId="0" applyFont="1" applyFill="1" applyBorder="1" applyAlignment="1">
      <alignment horizontal="left" vertical="center" wrapText="1"/>
    </xf>
    <xf numFmtId="0" fontId="25" fillId="3" borderId="83" xfId="0" applyFont="1" applyFill="1" applyBorder="1" applyAlignment="1">
      <alignment horizontal="left" vertical="center" wrapText="1"/>
    </xf>
    <xf numFmtId="0" fontId="25" fillId="3" borderId="185" xfId="0" applyFont="1" applyFill="1" applyBorder="1" applyAlignment="1">
      <alignment horizontal="left" vertical="center" wrapText="1"/>
    </xf>
    <xf numFmtId="0" fontId="64" fillId="0" borderId="70" xfId="0" applyFont="1" applyBorder="1" applyAlignment="1">
      <alignment horizontal="left" vertical="center"/>
    </xf>
    <xf numFmtId="0" fontId="64" fillId="0" borderId="13" xfId="0" applyFont="1" applyBorder="1" applyAlignment="1">
      <alignment horizontal="left" vertical="center"/>
    </xf>
    <xf numFmtId="0" fontId="8" fillId="0" borderId="64" xfId="0" applyFont="1" applyBorder="1" applyAlignment="1">
      <alignment horizontal="center" vertical="center" wrapText="1"/>
    </xf>
    <xf numFmtId="0" fontId="8" fillId="0" borderId="56" xfId="0" applyFont="1" applyBorder="1" applyAlignment="1">
      <alignment horizontal="center" vertical="center" wrapText="1"/>
    </xf>
    <xf numFmtId="0" fontId="11" fillId="0" borderId="155" xfId="0" applyFont="1" applyBorder="1" applyAlignment="1">
      <alignment horizontal="center" vertical="center" wrapText="1"/>
    </xf>
    <xf numFmtId="0" fontId="11" fillId="0" borderId="46" xfId="0" applyFont="1" applyBorder="1" applyAlignment="1">
      <alignment horizontal="center" vertical="center" wrapText="1"/>
    </xf>
    <xf numFmtId="0" fontId="10" fillId="0" borderId="161" xfId="0" applyFont="1" applyBorder="1" applyAlignment="1">
      <alignment horizontal="left" vertical="center"/>
    </xf>
    <xf numFmtId="0" fontId="10" fillId="0" borderId="45" xfId="0" applyFont="1" applyBorder="1" applyAlignment="1">
      <alignment horizontal="left" vertical="center"/>
    </xf>
    <xf numFmtId="0" fontId="25" fillId="0" borderId="0" xfId="0" applyFont="1" applyAlignment="1">
      <alignment vertical="center" wrapText="1"/>
    </xf>
    <xf numFmtId="0" fontId="0" fillId="0" borderId="0" xfId="0" applyAlignment="1">
      <alignment wrapText="1"/>
    </xf>
    <xf numFmtId="0" fontId="19" fillId="3" borderId="189" xfId="0" applyFont="1" applyFill="1" applyBorder="1" applyAlignment="1">
      <alignment horizontal="left" wrapText="1"/>
    </xf>
    <xf numFmtId="0" fontId="19" fillId="3" borderId="190" xfId="0" applyFont="1" applyFill="1" applyBorder="1" applyAlignment="1">
      <alignment horizontal="left" wrapText="1"/>
    </xf>
    <xf numFmtId="0" fontId="19" fillId="3" borderId="62" xfId="0" applyFont="1" applyFill="1" applyBorder="1" applyAlignment="1">
      <alignment horizontal="left" wrapText="1"/>
    </xf>
    <xf numFmtId="0" fontId="19" fillId="3" borderId="186" xfId="0" applyFont="1" applyFill="1" applyBorder="1" applyAlignment="1">
      <alignment horizontal="left" vertical="center"/>
    </xf>
    <xf numFmtId="0" fontId="19" fillId="3" borderId="187" xfId="0" applyFont="1" applyFill="1" applyBorder="1" applyAlignment="1">
      <alignment horizontal="left" vertical="center"/>
    </xf>
    <xf numFmtId="0" fontId="19" fillId="3" borderId="188" xfId="0" applyFont="1" applyFill="1" applyBorder="1" applyAlignment="1">
      <alignment horizontal="left" vertical="center"/>
    </xf>
    <xf numFmtId="0" fontId="50" fillId="0" borderId="0" xfId="0" applyFont="1" applyAlignment="1">
      <alignment horizontal="justify" vertical="top" wrapText="1"/>
    </xf>
    <xf numFmtId="0" fontId="50" fillId="0" borderId="0" xfId="0" applyFont="1" applyAlignment="1">
      <alignment vertical="top"/>
    </xf>
    <xf numFmtId="0" fontId="48" fillId="0" borderId="89" xfId="0" applyFont="1" applyBorder="1" applyAlignment="1">
      <alignment horizontal="justify" vertical="top" wrapText="1"/>
    </xf>
    <xf numFmtId="0" fontId="48" fillId="0" borderId="93" xfId="0" applyFont="1" applyBorder="1" applyAlignment="1">
      <alignment horizontal="justify" vertical="top" wrapText="1"/>
    </xf>
    <xf numFmtId="0" fontId="48" fillId="0" borderId="90" xfId="0" applyFont="1" applyBorder="1" applyAlignment="1">
      <alignment horizontal="justify" vertical="top" wrapText="1"/>
    </xf>
    <xf numFmtId="0" fontId="48" fillId="0" borderId="87" xfId="0" applyFont="1" applyBorder="1" applyAlignment="1">
      <alignment horizontal="justify" vertical="top" wrapText="1"/>
    </xf>
    <xf numFmtId="0" fontId="48" fillId="0" borderId="74" xfId="0" applyFont="1" applyBorder="1" applyAlignment="1">
      <alignment horizontal="justify" vertical="top" wrapText="1"/>
    </xf>
    <xf numFmtId="0" fontId="48" fillId="0" borderId="88" xfId="0" applyFont="1" applyBorder="1" applyAlignment="1">
      <alignment horizontal="justify" vertical="top" wrapText="1"/>
    </xf>
    <xf numFmtId="0" fontId="48" fillId="0" borderId="85" xfId="0" applyFont="1" applyBorder="1" applyAlignment="1">
      <alignment horizontal="justify" vertical="top" wrapText="1"/>
    </xf>
    <xf numFmtId="0" fontId="48" fillId="0" borderId="91" xfId="0" applyFont="1" applyBorder="1" applyAlignment="1">
      <alignment horizontal="justify" vertical="top" wrapText="1"/>
    </xf>
    <xf numFmtId="0" fontId="48" fillId="0" borderId="86" xfId="0" applyFont="1" applyBorder="1" applyAlignment="1">
      <alignment horizontal="justify" vertical="top" wrapText="1"/>
    </xf>
    <xf numFmtId="0" fontId="49" fillId="0" borderId="87" xfId="0" applyFont="1" applyBorder="1" applyAlignment="1">
      <alignment horizontal="justify" vertical="top" wrapText="1"/>
    </xf>
    <xf numFmtId="0" fontId="48" fillId="0" borderId="98" xfId="0" applyFont="1" applyBorder="1" applyAlignment="1">
      <alignment horizontal="justify" vertical="top" wrapText="1"/>
    </xf>
    <xf numFmtId="0" fontId="0" fillId="0" borderId="72" xfId="0" applyBorder="1" applyAlignment="1">
      <alignment horizontal="justify" vertical="top" wrapText="1"/>
    </xf>
    <xf numFmtId="0" fontId="0" fillId="0" borderId="82" xfId="0" applyBorder="1" applyAlignment="1">
      <alignment horizontal="justify" vertical="top" wrapText="1"/>
    </xf>
    <xf numFmtId="0" fontId="50" fillId="0" borderId="25" xfId="0" applyFont="1" applyBorder="1" applyAlignment="1">
      <alignment horizontal="justify" vertical="top" wrapText="1"/>
    </xf>
    <xf numFmtId="0" fontId="0" fillId="0" borderId="200" xfId="0" applyBorder="1" applyAlignment="1">
      <alignment horizontal="justify" vertical="top" wrapText="1"/>
    </xf>
    <xf numFmtId="0" fontId="19" fillId="0" borderId="25" xfId="0" applyFont="1" applyBorder="1" applyAlignment="1">
      <alignment horizontal="justify" vertical="top" wrapText="1"/>
    </xf>
    <xf numFmtId="0" fontId="0" fillId="0" borderId="34" xfId="0" applyBorder="1" applyAlignment="1">
      <alignment horizontal="justify" vertical="top" wrapText="1"/>
    </xf>
    <xf numFmtId="0" fontId="0" fillId="0" borderId="36" xfId="0" applyBorder="1" applyAlignment="1">
      <alignment vertical="center"/>
    </xf>
    <xf numFmtId="0" fontId="0" fillId="0" borderId="187" xfId="0" applyBorder="1" applyAlignment="1">
      <alignment vertical="center"/>
    </xf>
    <xf numFmtId="0" fontId="0" fillId="0" borderId="15" xfId="0" applyBorder="1" applyAlignment="1">
      <alignment vertical="center"/>
    </xf>
    <xf numFmtId="0" fontId="0" fillId="0" borderId="14" xfId="0" applyBorder="1" applyAlignment="1">
      <alignment vertical="center"/>
    </xf>
    <xf numFmtId="0" fontId="0" fillId="0" borderId="178" xfId="0" applyBorder="1" applyAlignment="1">
      <alignment vertical="center"/>
    </xf>
    <xf numFmtId="0" fontId="0" fillId="0" borderId="16" xfId="0" applyBorder="1" applyAlignment="1">
      <alignment vertical="center"/>
    </xf>
    <xf numFmtId="0" fontId="0" fillId="0" borderId="159" xfId="0" applyBorder="1" applyAlignment="1">
      <alignment vertical="center"/>
    </xf>
    <xf numFmtId="0" fontId="0" fillId="0" borderId="182" xfId="0" applyBorder="1" applyAlignment="1">
      <alignment vertical="center"/>
    </xf>
    <xf numFmtId="0" fontId="0" fillId="0" borderId="171" xfId="0" applyBorder="1" applyAlignment="1">
      <alignment vertical="center"/>
    </xf>
    <xf numFmtId="0" fontId="12" fillId="4" borderId="49" xfId="0" applyFont="1" applyFill="1" applyBorder="1" applyAlignment="1" applyProtection="1">
      <alignment vertical="center"/>
      <protection locked="0"/>
    </xf>
    <xf numFmtId="0" fontId="12" fillId="4" borderId="35" xfId="0" applyFont="1" applyFill="1" applyBorder="1" applyAlignment="1" applyProtection="1">
      <alignment vertical="center"/>
      <protection locked="0"/>
    </xf>
    <xf numFmtId="0" fontId="12" fillId="4" borderId="115" xfId="0" applyFont="1" applyFill="1" applyBorder="1" applyAlignment="1" applyProtection="1">
      <alignment vertical="center"/>
      <protection locked="0"/>
    </xf>
    <xf numFmtId="0" fontId="12" fillId="4" borderId="94" xfId="0" applyFont="1" applyFill="1" applyBorder="1" applyAlignment="1" applyProtection="1">
      <alignment vertical="center"/>
      <protection locked="0"/>
    </xf>
    <xf numFmtId="0" fontId="12" fillId="3" borderId="1" xfId="0" applyFont="1" applyFill="1" applyBorder="1" applyAlignment="1" applyProtection="1">
      <alignment horizontal="center" vertical="center"/>
      <protection locked="0"/>
    </xf>
    <xf numFmtId="3" fontId="22" fillId="0" borderId="36" xfId="0" applyNumberFormat="1" applyFont="1" applyBorder="1" applyAlignment="1" applyProtection="1">
      <alignment vertical="center"/>
      <protection locked="0"/>
    </xf>
    <xf numFmtId="0" fontId="12" fillId="3" borderId="4" xfId="0" applyFont="1" applyFill="1" applyBorder="1" applyAlignment="1" applyProtection="1">
      <alignment horizontal="center" vertical="center"/>
      <protection locked="0"/>
    </xf>
    <xf numFmtId="0" fontId="12" fillId="3" borderId="99" xfId="0" applyFont="1" applyFill="1" applyBorder="1" applyAlignment="1" applyProtection="1">
      <alignment horizontal="center" vertical="center"/>
      <protection locked="0"/>
    </xf>
    <xf numFmtId="0" fontId="12" fillId="3" borderId="96" xfId="0" applyFont="1" applyFill="1" applyBorder="1" applyAlignment="1" applyProtection="1">
      <alignment horizontal="center" vertical="center"/>
      <protection locked="0"/>
    </xf>
    <xf numFmtId="165" fontId="22" fillId="3" borderId="12" xfId="0" applyNumberFormat="1" applyFont="1" applyFill="1" applyBorder="1" applyAlignment="1" applyProtection="1">
      <alignment vertical="center"/>
      <protection locked="0"/>
    </xf>
    <xf numFmtId="165" fontId="22" fillId="3" borderId="61" xfId="0" applyNumberFormat="1" applyFont="1" applyFill="1" applyBorder="1" applyAlignment="1" applyProtection="1">
      <alignment vertical="center"/>
      <protection locked="0"/>
    </xf>
    <xf numFmtId="165" fontId="22" fillId="3" borderId="116" xfId="0" applyNumberFormat="1" applyFont="1" applyFill="1" applyBorder="1" applyAlignment="1" applyProtection="1">
      <alignment vertical="center"/>
      <protection locked="0"/>
    </xf>
    <xf numFmtId="165" fontId="22" fillId="3" borderId="62" xfId="0" applyNumberFormat="1" applyFont="1" applyFill="1" applyBorder="1" applyAlignment="1" applyProtection="1">
      <alignment vertical="center"/>
      <protection locked="0"/>
    </xf>
    <xf numFmtId="0" fontId="12" fillId="0" borderId="199" xfId="0" applyFont="1" applyBorder="1" applyAlignment="1" applyProtection="1">
      <alignment horizontal="left" vertical="center"/>
      <protection locked="0"/>
    </xf>
    <xf numFmtId="0" fontId="12" fillId="0" borderId="177" xfId="0" applyFont="1" applyBorder="1" applyAlignment="1" applyProtection="1">
      <alignment horizontal="left" vertical="center"/>
      <protection locked="0"/>
    </xf>
    <xf numFmtId="0" fontId="12" fillId="0" borderId="192" xfId="0" applyFont="1" applyBorder="1" applyAlignment="1" applyProtection="1">
      <alignment horizontal="left" vertical="center"/>
      <protection locked="0"/>
    </xf>
    <xf numFmtId="0" fontId="12" fillId="0" borderId="201" xfId="0" applyFont="1" applyBorder="1" applyAlignment="1" applyProtection="1">
      <alignment horizontal="left" vertical="center"/>
      <protection locked="0"/>
    </xf>
    <xf numFmtId="165" fontId="22" fillId="0" borderId="1" xfId="0" applyNumberFormat="1" applyFont="1" applyBorder="1" applyAlignment="1" applyProtection="1">
      <alignment vertical="center"/>
      <protection locked="0"/>
    </xf>
    <xf numFmtId="165" fontId="22" fillId="0" borderId="4" xfId="0" applyNumberFormat="1" applyFont="1" applyBorder="1" applyAlignment="1" applyProtection="1">
      <alignment vertical="center"/>
      <protection locked="0"/>
    </xf>
    <xf numFmtId="165" fontId="22" fillId="0" borderId="99" xfId="0" applyNumberFormat="1" applyFont="1" applyBorder="1" applyAlignment="1" applyProtection="1">
      <alignment vertical="center"/>
      <protection locked="0"/>
    </xf>
    <xf numFmtId="165" fontId="22" fillId="0" borderId="96" xfId="0" applyNumberFormat="1" applyFont="1" applyBorder="1" applyAlignment="1" applyProtection="1">
      <alignment vertical="center"/>
      <protection locked="0"/>
    </xf>
    <xf numFmtId="0" fontId="12" fillId="0" borderId="176" xfId="0" applyFont="1" applyBorder="1" applyAlignment="1" applyProtection="1">
      <alignment vertical="top" wrapText="1"/>
      <protection locked="0"/>
    </xf>
    <xf numFmtId="0" fontId="12" fillId="0" borderId="176" xfId="0" applyFont="1" applyBorder="1" applyAlignment="1" applyProtection="1">
      <alignment vertical="center" wrapText="1"/>
      <protection locked="0"/>
    </xf>
    <xf numFmtId="0" fontId="12" fillId="0" borderId="202" xfId="0" applyFont="1" applyBorder="1" applyAlignment="1" applyProtection="1">
      <alignment vertical="center" wrapText="1"/>
      <protection locked="0"/>
    </xf>
    <xf numFmtId="0" fontId="12" fillId="0" borderId="189" xfId="0" applyFont="1" applyBorder="1" applyAlignment="1" applyProtection="1">
      <alignment vertical="center" wrapText="1"/>
      <protection locked="0"/>
    </xf>
  </cellXfs>
  <cellStyles count="4">
    <cellStyle name="Nadpis 4" xfId="2" builtinId="19"/>
    <cellStyle name="Nadpis 4 2" xfId="3" xr:uid="{00000000-0005-0000-0000-000001000000}"/>
    <cellStyle name="Normální" xfId="0" builtinId="0"/>
    <cellStyle name="Procenta" xfId="1" builtinId="5"/>
  </cellStyles>
  <dxfs count="12">
    <dxf>
      <font>
        <strike val="0"/>
        <color rgb="FFFF0000"/>
      </font>
      <fill>
        <patternFill>
          <bgColor rgb="FFFFFF00"/>
        </patternFill>
      </fill>
    </dxf>
    <dxf>
      <font>
        <b/>
        <i val="0"/>
        <strike val="0"/>
        <color rgb="FFFF0000"/>
      </font>
      <fill>
        <patternFill>
          <bgColor rgb="FFFFFF00"/>
        </patternFill>
      </fill>
    </dxf>
    <dxf>
      <font>
        <color rgb="FF0000FF"/>
      </font>
      <fill>
        <patternFill>
          <bgColor theme="0"/>
        </patternFill>
      </fill>
    </dxf>
    <dxf>
      <font>
        <strike val="0"/>
      </font>
      <fill>
        <patternFill>
          <bgColor theme="0"/>
        </patternFill>
      </fill>
    </dxf>
    <dxf>
      <font>
        <strike val="0"/>
        <color rgb="FF0000FF"/>
      </font>
      <fill>
        <patternFill patternType="solid">
          <bgColor theme="0"/>
        </patternFill>
      </fill>
    </dxf>
    <dxf>
      <font>
        <b/>
        <i val="0"/>
        <strike val="0"/>
        <color rgb="FFFF0000"/>
      </font>
      <fill>
        <patternFill>
          <bgColor rgb="FFFFFF00"/>
        </patternFill>
      </fill>
    </dxf>
    <dxf>
      <font>
        <b/>
        <i val="0"/>
        <strike val="0"/>
        <color rgb="FFFF0000"/>
      </font>
      <fill>
        <patternFill>
          <bgColor rgb="FFFFFF00"/>
        </patternFill>
      </fill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color rgb="FFFF0000"/>
      </font>
    </dxf>
    <dxf>
      <font>
        <strike val="0"/>
        <color rgb="FF00B0F0"/>
      </font>
    </dxf>
    <dxf>
      <font>
        <strike val="0"/>
        <color rgb="FFFF0000"/>
      </font>
    </dxf>
  </dxfs>
  <tableStyles count="0" defaultTableStyle="TableStyleMedium2" defaultPivotStyle="PivotStyleLight16"/>
  <colors>
    <mruColors>
      <color rgb="FFC6FBB7"/>
      <color rgb="FFCCFFCC"/>
      <color rgb="FF0000FF"/>
      <color rgb="FF99FF66"/>
      <color rgb="FF99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00FF"/>
  </sheetPr>
  <dimension ref="B2:L49"/>
  <sheetViews>
    <sheetView topLeftCell="A9" zoomScale="90" zoomScaleNormal="90" workbookViewId="0">
      <selection activeCell="D21" sqref="D21"/>
    </sheetView>
  </sheetViews>
  <sheetFormatPr defaultColWidth="9" defaultRowHeight="15.75" x14ac:dyDescent="0.25"/>
  <cols>
    <col min="1" max="1" width="3.875" style="10" customWidth="1"/>
    <col min="2" max="2" width="66.25" style="10" customWidth="1"/>
    <col min="3" max="3" width="16.125" style="10" customWidth="1"/>
    <col min="4" max="4" width="25.375" style="10" customWidth="1"/>
    <col min="5" max="5" width="5.75" style="10" customWidth="1"/>
    <col min="6" max="6" width="6.875" style="10" customWidth="1"/>
    <col min="7" max="7" width="41.875" style="10" customWidth="1"/>
    <col min="8" max="8" width="10.375" style="10" customWidth="1"/>
    <col min="9" max="9" width="35" style="10" customWidth="1"/>
    <col min="10" max="10" width="13.375" style="10" customWidth="1"/>
    <col min="11" max="11" width="10.375" style="10" customWidth="1"/>
    <col min="12" max="12" width="8.5" style="10" customWidth="1"/>
    <col min="13" max="13" width="9.875" style="10" customWidth="1"/>
    <col min="14" max="14" width="11.125" style="10" customWidth="1"/>
    <col min="15" max="15" width="8.125" style="10" customWidth="1"/>
    <col min="16" max="16384" width="9" style="10"/>
  </cols>
  <sheetData>
    <row r="2" spans="2:12" ht="21" x14ac:dyDescent="0.25">
      <c r="B2" s="83" t="s">
        <v>195</v>
      </c>
      <c r="C2" s="84"/>
    </row>
    <row r="3" spans="2:12" x14ac:dyDescent="0.25">
      <c r="B3" s="84" t="s">
        <v>196</v>
      </c>
      <c r="C3" s="84"/>
    </row>
    <row r="4" spans="2:12" ht="16.5" thickBot="1" x14ac:dyDescent="0.3">
      <c r="C4" s="48"/>
      <c r="D4" s="48"/>
      <c r="E4" s="48"/>
    </row>
    <row r="5" spans="2:12" ht="15.95" customHeight="1" x14ac:dyDescent="0.25">
      <c r="B5" s="49" t="s">
        <v>97</v>
      </c>
      <c r="C5" s="50" t="s">
        <v>98</v>
      </c>
      <c r="D5" s="48"/>
      <c r="E5" s="48"/>
      <c r="G5" s="30"/>
    </row>
    <row r="6" spans="2:12" ht="15.95" customHeight="1" x14ac:dyDescent="0.25">
      <c r="B6" s="51" t="s">
        <v>99</v>
      </c>
      <c r="C6" s="52">
        <v>2026</v>
      </c>
      <c r="D6" s="448"/>
      <c r="E6" s="449"/>
      <c r="F6" s="449"/>
      <c r="G6" s="30"/>
    </row>
    <row r="7" spans="2:12" ht="15.95" customHeight="1" thickBot="1" x14ac:dyDescent="0.3">
      <c r="B7" s="115" t="s">
        <v>165</v>
      </c>
      <c r="C7" s="53" t="s">
        <v>100</v>
      </c>
      <c r="D7" s="450"/>
      <c r="E7" s="451"/>
      <c r="F7" s="451"/>
      <c r="G7" s="30"/>
    </row>
    <row r="8" spans="2:12" ht="15.95" customHeight="1" thickBot="1" x14ac:dyDescent="0.3">
      <c r="B8" s="54"/>
      <c r="C8" s="54"/>
      <c r="D8" s="54"/>
      <c r="E8" s="48"/>
    </row>
    <row r="9" spans="2:12" ht="15.95" customHeight="1" thickBot="1" x14ac:dyDescent="0.3">
      <c r="B9" s="119" t="s">
        <v>166</v>
      </c>
      <c r="C9" s="452" t="s">
        <v>101</v>
      </c>
      <c r="D9" s="453"/>
    </row>
    <row r="10" spans="2:12" ht="15.95" customHeight="1" thickBot="1" x14ac:dyDescent="0.3">
      <c r="B10" s="55"/>
      <c r="C10" s="55"/>
      <c r="D10" s="55"/>
      <c r="E10" s="55"/>
    </row>
    <row r="11" spans="2:12" ht="39.950000000000003" customHeight="1" thickBot="1" x14ac:dyDescent="0.3">
      <c r="B11" s="454" t="s">
        <v>194</v>
      </c>
      <c r="C11" s="455"/>
      <c r="D11" s="455"/>
      <c r="E11" s="455"/>
      <c r="F11" s="456"/>
    </row>
    <row r="12" spans="2:12" ht="20.100000000000001" customHeight="1" x14ac:dyDescent="0.25">
      <c r="B12" s="234" t="s">
        <v>283</v>
      </c>
      <c r="C12" s="235">
        <f>+Bilance!C13</f>
        <v>875727</v>
      </c>
      <c r="D12" s="236" t="s">
        <v>96</v>
      </c>
      <c r="E12" s="237"/>
      <c r="F12" s="238"/>
      <c r="G12" s="357"/>
    </row>
    <row r="13" spans="2:12" ht="20.100000000000001" customHeight="1" x14ac:dyDescent="0.25">
      <c r="B13" s="245" t="s">
        <v>167</v>
      </c>
      <c r="C13" s="246">
        <f>Bilance!E13</f>
        <v>82318.337999999989</v>
      </c>
      <c r="D13" s="239" t="s">
        <v>133</v>
      </c>
      <c r="E13" s="240"/>
      <c r="F13" s="241"/>
    </row>
    <row r="14" spans="2:12" ht="20.100000000000001" customHeight="1" x14ac:dyDescent="0.25">
      <c r="B14" s="247" t="s">
        <v>168</v>
      </c>
      <c r="C14" s="248">
        <f>Bilance!F13</f>
        <v>5019.7790000000005</v>
      </c>
      <c r="D14" s="242" t="s">
        <v>133</v>
      </c>
      <c r="E14" s="243"/>
      <c r="F14" s="244"/>
    </row>
    <row r="15" spans="2:12" ht="32.450000000000003" customHeight="1" x14ac:dyDescent="0.25">
      <c r="B15" s="125" t="s">
        <v>222</v>
      </c>
      <c r="C15" s="126">
        <f ca="1">+(Bilance!C8-MIN(C12*1.7%,Bilance!C8))*Bilance!G8/1000+(Bilance!C9-MIN(C12*5.6%,Bilance!C9))*Bilance!G9/1000</f>
        <v>5.5750489999999662</v>
      </c>
      <c r="D15" s="127" t="s">
        <v>133</v>
      </c>
      <c r="E15" s="120"/>
      <c r="F15" s="138"/>
      <c r="L15" s="30"/>
    </row>
    <row r="16" spans="2:12" ht="20.100000000000001" customHeight="1" x14ac:dyDescent="0.25">
      <c r="B16" s="128" t="s">
        <v>169</v>
      </c>
      <c r="C16" s="122">
        <f>Bilance!D19</f>
        <v>200</v>
      </c>
      <c r="D16" s="123" t="s">
        <v>133</v>
      </c>
      <c r="E16" s="124"/>
      <c r="F16" s="137"/>
      <c r="L16" s="30"/>
    </row>
    <row r="17" spans="2:12" ht="20.100000000000001" customHeight="1" x14ac:dyDescent="0.25">
      <c r="B17" s="129" t="s">
        <v>175</v>
      </c>
      <c r="C17" s="130">
        <f>Bilance!D24</f>
        <v>150</v>
      </c>
      <c r="D17" s="131" t="s">
        <v>133</v>
      </c>
      <c r="E17" s="132"/>
      <c r="F17" s="139"/>
      <c r="L17" s="30"/>
    </row>
    <row r="18" spans="2:12" ht="20.100000000000001" customHeight="1" x14ac:dyDescent="0.25">
      <c r="B18" s="125" t="s">
        <v>187</v>
      </c>
      <c r="C18" s="351">
        <f>Bilance!D28</f>
        <v>165</v>
      </c>
      <c r="D18" s="127" t="s">
        <v>133</v>
      </c>
      <c r="E18" s="120"/>
      <c r="F18" s="138"/>
      <c r="L18" s="30"/>
    </row>
    <row r="19" spans="2:12" ht="20.100000000000001" customHeight="1" thickBot="1" x14ac:dyDescent="0.3">
      <c r="B19" s="167" t="s">
        <v>181</v>
      </c>
      <c r="C19" s="358">
        <f ca="1">C14-C15+C16+C17-C18</f>
        <v>5199.2039510000004</v>
      </c>
      <c r="D19" s="121" t="s">
        <v>133</v>
      </c>
      <c r="E19" s="168"/>
      <c r="F19" s="169"/>
    </row>
    <row r="20" spans="2:12" ht="33" customHeight="1" x14ac:dyDescent="0.25">
      <c r="B20" s="134" t="str">
        <f>CONCATENATE("Snížení emisí má být ",'Seznamy a konstanty'!C10*100," %; skutečně dosaženo:")</f>
        <v>Snížení emisí má být 6,25 %; skutečně dosaženo:</v>
      </c>
      <c r="C20" s="425">
        <f ca="1">C19/C13</f>
        <v>6.3159729378890042E-2</v>
      </c>
      <c r="D20" s="427" t="s">
        <v>332</v>
      </c>
      <c r="E20" s="355">
        <f ca="1">ROUNDDOWN(IF(C21&lt;0,0,C13*0.2%),0)</f>
        <v>164</v>
      </c>
      <c r="F20" s="141" t="s">
        <v>133</v>
      </c>
    </row>
    <row r="21" spans="2:12" ht="20.100000000000001" customHeight="1" thickBot="1" x14ac:dyDescent="0.3">
      <c r="B21" s="100" t="str">
        <f ca="1">IF(C21&gt;0,"Snížení emisí vyšší o","Do požadovaného snížení emisí chybí")</f>
        <v>Snížení emisí vyšší o</v>
      </c>
      <c r="C21" s="118">
        <f ca="1">C19-(C13*'Seznamy a konstanty'!C10)</f>
        <v>54.307826000001114</v>
      </c>
      <c r="D21" s="135" t="s">
        <v>330</v>
      </c>
      <c r="E21" s="136"/>
      <c r="F21" s="140"/>
      <c r="G21" s="424"/>
    </row>
    <row r="22" spans="2:12" ht="20.100000000000001" customHeight="1" thickBot="1" x14ac:dyDescent="0.3">
      <c r="B22" s="82" t="s">
        <v>117</v>
      </c>
      <c r="C22" s="99" t="str">
        <f ca="1">IF(C21&lt;0,-C21*10,"nehrozí")</f>
        <v>nehrozí</v>
      </c>
      <c r="D22" s="81"/>
    </row>
    <row r="23" spans="2:12" ht="15.95" customHeight="1" thickBot="1" x14ac:dyDescent="0.3">
      <c r="K23" s="30"/>
    </row>
    <row r="24" spans="2:12" ht="39.950000000000003" customHeight="1" thickBot="1" x14ac:dyDescent="0.3">
      <c r="B24" s="457" t="s">
        <v>193</v>
      </c>
      <c r="C24" s="458"/>
      <c r="D24" s="458"/>
      <c r="E24" s="458"/>
      <c r="F24" s="459"/>
      <c r="I24" s="30"/>
    </row>
    <row r="25" spans="2:12" ht="20.100000000000001" customHeight="1" x14ac:dyDescent="0.25">
      <c r="B25" s="359" t="s">
        <v>284</v>
      </c>
      <c r="C25" s="157">
        <f>C12-Bilance!C12</f>
        <v>872127</v>
      </c>
      <c r="D25" s="143" t="s">
        <v>96</v>
      </c>
      <c r="E25" s="143"/>
      <c r="F25" s="158"/>
    </row>
    <row r="26" spans="2:12" ht="20.100000000000001" customHeight="1" x14ac:dyDescent="0.25">
      <c r="B26" s="144" t="s">
        <v>176</v>
      </c>
      <c r="C26" s="130">
        <f ca="1">Bilance!C6*2</f>
        <v>11280</v>
      </c>
      <c r="D26" s="133" t="s">
        <v>96</v>
      </c>
      <c r="E26" s="133"/>
      <c r="F26" s="159"/>
    </row>
    <row r="27" spans="2:12" ht="20.100000000000001" customHeight="1" x14ac:dyDescent="0.25">
      <c r="B27" s="146" t="s">
        <v>177</v>
      </c>
      <c r="C27" s="126">
        <f ca="1">Bilance!C7*2</f>
        <v>4800</v>
      </c>
      <c r="D27" s="147" t="s">
        <v>96</v>
      </c>
      <c r="E27" s="147"/>
      <c r="F27" s="160"/>
    </row>
    <row r="28" spans="2:12" ht="20.100000000000001" customHeight="1" x14ac:dyDescent="0.25">
      <c r="B28" s="148" t="s">
        <v>178</v>
      </c>
      <c r="C28" s="122">
        <f>Bilance!C17</f>
        <v>50</v>
      </c>
      <c r="D28" s="149" t="s">
        <v>96</v>
      </c>
      <c r="E28" s="149"/>
      <c r="F28" s="162"/>
    </row>
    <row r="29" spans="2:12" ht="20.100000000000001" customHeight="1" x14ac:dyDescent="0.25">
      <c r="B29" s="146" t="s">
        <v>188</v>
      </c>
      <c r="C29" s="126">
        <f>Bilance!C18</f>
        <v>-100</v>
      </c>
      <c r="D29" s="147" t="s">
        <v>96</v>
      </c>
      <c r="E29" s="147"/>
      <c r="F29" s="160"/>
    </row>
    <row r="30" spans="2:12" ht="20.100000000000001" customHeight="1" x14ac:dyDescent="0.25">
      <c r="B30" s="142" t="s">
        <v>179</v>
      </c>
      <c r="C30" s="145">
        <f>Bilance!C22</f>
        <v>100</v>
      </c>
      <c r="D30" s="143" t="s">
        <v>96</v>
      </c>
      <c r="E30" s="143"/>
      <c r="F30" s="161"/>
    </row>
    <row r="31" spans="2:12" ht="20.100000000000001" customHeight="1" x14ac:dyDescent="0.25">
      <c r="B31" s="146" t="s">
        <v>180</v>
      </c>
      <c r="C31" s="126">
        <f>Bilance!C23</f>
        <v>50</v>
      </c>
      <c r="D31" s="147" t="s">
        <v>96</v>
      </c>
      <c r="E31" s="147"/>
      <c r="F31" s="160"/>
    </row>
    <row r="32" spans="2:12" ht="20.100000000000001" customHeight="1" x14ac:dyDescent="0.25">
      <c r="B32" s="148" t="s">
        <v>189</v>
      </c>
      <c r="C32" s="122">
        <f>Bilance!C26</f>
        <v>50</v>
      </c>
      <c r="D32" s="149" t="s">
        <v>96</v>
      </c>
      <c r="E32" s="149"/>
      <c r="F32" s="162"/>
    </row>
    <row r="33" spans="2:6" ht="20.100000000000001" customHeight="1" x14ac:dyDescent="0.25">
      <c r="B33" s="146" t="s">
        <v>190</v>
      </c>
      <c r="C33" s="126">
        <f>Bilance!C27</f>
        <v>80</v>
      </c>
      <c r="D33" s="147" t="s">
        <v>96</v>
      </c>
      <c r="E33" s="147"/>
      <c r="F33" s="160"/>
    </row>
    <row r="34" spans="2:6" ht="20.100000000000001" customHeight="1" x14ac:dyDescent="0.25">
      <c r="B34" s="148" t="s">
        <v>182</v>
      </c>
      <c r="C34" s="150">
        <f ca="1">((C26+C28+C30-C32)/C25)</f>
        <v>1.30485582948355E-2</v>
      </c>
      <c r="D34" s="149"/>
      <c r="E34" s="149"/>
      <c r="F34" s="162"/>
    </row>
    <row r="35" spans="2:6" ht="20.100000000000001" customHeight="1" thickBot="1" x14ac:dyDescent="0.3">
      <c r="B35" s="151" t="s">
        <v>183</v>
      </c>
      <c r="C35" s="152">
        <f ca="1">(C27+C29+C31-C33)/C25</f>
        <v>5.3547247132585052E-3</v>
      </c>
      <c r="D35" s="352"/>
      <c r="F35" s="163"/>
    </row>
    <row r="36" spans="2:6" ht="33" customHeight="1" x14ac:dyDescent="0.25">
      <c r="B36" s="153" t="str">
        <f>CONCATENATE("Podíl pokročilých biopaliv a RFNBO má být ",'Seznamy a konstanty'!D10*100," %; skutečně dosaženo:")</f>
        <v>Podíl pokročilých biopaliv a RFNBO má být 1,25 %; skutečně dosaženo:</v>
      </c>
      <c r="C36" s="423">
        <f ca="1">((C26+C27+C28+C29+C30+C31-C32-C33)/C25)</f>
        <v>1.8403283008094004E-2</v>
      </c>
      <c r="D36" s="426" t="s">
        <v>331</v>
      </c>
      <c r="E36" s="355">
        <f ca="1">ROUNDDOWN(IF(C37&lt;0,0,C25*0.2%),0)</f>
        <v>1744</v>
      </c>
      <c r="F36" s="356" t="s">
        <v>96</v>
      </c>
    </row>
    <row r="37" spans="2:6" ht="20.100000000000001" customHeight="1" thickBot="1" x14ac:dyDescent="0.3">
      <c r="B37" s="155" t="str">
        <f ca="1">IF(C37&gt;0,"Podíl pokročilých biopaliv a RFNBO vyšší o","Do požadovaného podílu chybí")</f>
        <v>Podíl pokročilých biopaliv a RFNBO vyšší o</v>
      </c>
      <c r="C37" s="118">
        <f ca="1">(C26+C27+C28+C29+C30+C31-C32-C33)-(C25*'Seznamy a konstanty'!D10)</f>
        <v>5148.4124999999985</v>
      </c>
      <c r="D37" s="165" t="s">
        <v>96</v>
      </c>
      <c r="E37" s="156"/>
      <c r="F37" s="164"/>
    </row>
    <row r="38" spans="2:6" ht="20.100000000000001" customHeight="1" thickBot="1" x14ac:dyDescent="0.3">
      <c r="B38" s="154" t="s">
        <v>184</v>
      </c>
      <c r="C38" s="166" t="str">
        <f ca="1">IF(C37&lt;0,-C37*2,"nehrozí")</f>
        <v>nehrozí</v>
      </c>
    </row>
    <row r="39" spans="2:6" x14ac:dyDescent="0.25">
      <c r="C39" s="30"/>
    </row>
    <row r="41" spans="2:6" x14ac:dyDescent="0.25">
      <c r="B41" s="10" t="s">
        <v>103</v>
      </c>
    </row>
    <row r="42" spans="2:6" ht="9" customHeight="1" x14ac:dyDescent="0.25"/>
    <row r="44" spans="2:6" x14ac:dyDescent="0.25">
      <c r="B44" s="57" t="s">
        <v>191</v>
      </c>
      <c r="D44" s="446" t="s">
        <v>104</v>
      </c>
      <c r="E44" s="447"/>
      <c r="F44" s="447"/>
    </row>
    <row r="49" spans="2:2" x14ac:dyDescent="0.25">
      <c r="B49" s="357"/>
    </row>
  </sheetData>
  <sheetProtection algorithmName="SHA-512" hashValue="2LLYMm1H8gNTMLdlXzLc/ChNI/tmP5/qfmJdslg4BS2OQbkjPM3eyzCJ4b2/f9hlC9gad4qnWUs2PxZLGoQzGg==" saltValue="3RHIIyjN1KeAeZtiGqLghA==" spinCount="100000" sheet="1" objects="1" scenarios="1" formatColumns="0"/>
  <mergeCells count="6">
    <mergeCell ref="D44:F44"/>
    <mergeCell ref="D6:F6"/>
    <mergeCell ref="D7:F7"/>
    <mergeCell ref="C9:D9"/>
    <mergeCell ref="B11:F11"/>
    <mergeCell ref="B24:F24"/>
  </mergeCells>
  <phoneticPr fontId="57" type="noConversion"/>
  <conditionalFormatting sqref="B21 B37">
    <cfRule type="expression" dxfId="11" priority="2">
      <formula>$C$21&lt;0</formula>
    </cfRule>
    <cfRule type="expression" dxfId="10" priority="25">
      <formula>$C$21&gt;0</formula>
    </cfRule>
  </conditionalFormatting>
  <conditionalFormatting sqref="C18">
    <cfRule type="expression" dxfId="9" priority="1">
      <formula>$C$18&gt;$E$20</formula>
    </cfRule>
  </conditionalFormatting>
  <conditionalFormatting sqref="C22">
    <cfRule type="expression" dxfId="8" priority="29">
      <formula>#REF!&lt;0</formula>
    </cfRule>
  </conditionalFormatting>
  <conditionalFormatting sqref="C38">
    <cfRule type="expression" dxfId="7" priority="5">
      <formula>#REF!&lt;0</formula>
    </cfRule>
  </conditionalFormatting>
  <dataValidations count="1">
    <dataValidation allowBlank="1" showErrorMessage="1" sqref="O20 I16:I18 G13:G19" xr:uid="{00000000-0002-0000-0000-000000000000}"/>
  </dataValidations>
  <printOptions horizontalCentered="1"/>
  <pageMargins left="0.11811023622047245" right="0.11811023622047245" top="0.19685039370078741" bottom="0.19685039370078741" header="0.11811023622047245" footer="0.11811023622047245"/>
  <pageSetup paperSize="9" scale="65" fitToHeight="0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65349B40-A6FD-4ACE-BAC2-C2D43C0EF85E}">
          <x14:formula1>
            <xm:f>'Seznamy a konstanty'!$B$5:$B$9</xm:f>
          </x14:formula1>
          <xm:sqref>C6</xm:sqref>
        </x14:dataValidation>
        <x14:dataValidation type="list" allowBlank="1" showInputMessage="1" showErrorMessage="1" xr:uid="{42A69ED3-DF23-47CA-8E2F-DA845D114913}">
          <x14:formula1>
            <xm:f>'Seznamy a konstanty'!$H$90:$H$93</xm:f>
          </x14:formula1>
          <xm:sqref>C7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FFFF00"/>
  </sheetPr>
  <dimension ref="B2:H23"/>
  <sheetViews>
    <sheetView showGridLines="0" topLeftCell="A13" workbookViewId="0">
      <selection activeCell="B15" sqref="B15:E15"/>
    </sheetView>
  </sheetViews>
  <sheetFormatPr defaultColWidth="9" defaultRowHeight="15.75" x14ac:dyDescent="0.25"/>
  <cols>
    <col min="1" max="1" width="4.75" style="59" customWidth="1"/>
    <col min="2" max="2" width="32.625" style="59" customWidth="1"/>
    <col min="3" max="3" width="43.75" style="59" customWidth="1"/>
    <col min="4" max="4" width="3" style="59" customWidth="1"/>
    <col min="5" max="5" width="3.375" style="59" customWidth="1"/>
    <col min="6" max="6" width="1.625" style="59" customWidth="1"/>
    <col min="7" max="7" width="2" style="59" customWidth="1"/>
    <col min="8" max="8" width="59" style="59" customWidth="1"/>
    <col min="9" max="16384" width="9" style="59"/>
  </cols>
  <sheetData>
    <row r="2" spans="2:8" x14ac:dyDescent="0.25">
      <c r="B2" s="58" t="s">
        <v>299</v>
      </c>
    </row>
    <row r="4" spans="2:8" x14ac:dyDescent="0.25">
      <c r="B4" s="60" t="s">
        <v>105</v>
      </c>
    </row>
    <row r="5" spans="2:8" x14ac:dyDescent="0.25">
      <c r="B5" s="61" t="s">
        <v>106</v>
      </c>
      <c r="C5" s="569" t="s">
        <v>107</v>
      </c>
      <c r="D5" s="570"/>
      <c r="E5" s="570"/>
      <c r="F5" s="570"/>
      <c r="G5" s="571"/>
    </row>
    <row r="6" spans="2:8" x14ac:dyDescent="0.25">
      <c r="B6" s="62" t="s">
        <v>108</v>
      </c>
      <c r="C6" s="572" t="s">
        <v>109</v>
      </c>
      <c r="D6" s="573"/>
      <c r="E6" s="573"/>
      <c r="F6" s="573"/>
      <c r="G6" s="574"/>
    </row>
    <row r="7" spans="2:8" x14ac:dyDescent="0.25">
      <c r="B7" s="63" t="s">
        <v>108</v>
      </c>
      <c r="C7" s="572" t="s">
        <v>110</v>
      </c>
      <c r="D7" s="573"/>
      <c r="E7" s="573"/>
      <c r="F7" s="573"/>
      <c r="G7" s="574"/>
    </row>
    <row r="8" spans="2:8" x14ac:dyDescent="0.25">
      <c r="B8" s="64" t="s">
        <v>111</v>
      </c>
      <c r="C8" s="572" t="s">
        <v>135</v>
      </c>
      <c r="D8" s="573"/>
      <c r="E8" s="573"/>
      <c r="F8" s="573"/>
      <c r="G8" s="574"/>
    </row>
    <row r="9" spans="2:8" x14ac:dyDescent="0.25">
      <c r="B9" s="65" t="s">
        <v>106</v>
      </c>
      <c r="C9" s="575" t="s">
        <v>112</v>
      </c>
      <c r="D9" s="576"/>
      <c r="E9" s="576"/>
      <c r="F9" s="576"/>
      <c r="G9" s="577"/>
    </row>
    <row r="11" spans="2:8" ht="16.5" thickBot="1" x14ac:dyDescent="0.3">
      <c r="B11" s="66" t="s">
        <v>113</v>
      </c>
    </row>
    <row r="12" spans="2:8" ht="82.5" customHeight="1" x14ac:dyDescent="0.25">
      <c r="B12" s="558" t="s">
        <v>337</v>
      </c>
      <c r="C12" s="559"/>
      <c r="D12" s="559"/>
      <c r="E12" s="560"/>
      <c r="F12" s="67"/>
      <c r="G12" s="67"/>
      <c r="H12" s="567" t="s">
        <v>302</v>
      </c>
    </row>
    <row r="13" spans="2:8" ht="101.25" customHeight="1" x14ac:dyDescent="0.25">
      <c r="B13" s="562" t="s">
        <v>338</v>
      </c>
      <c r="C13" s="563"/>
      <c r="D13" s="563"/>
      <c r="E13" s="564"/>
      <c r="F13" s="67"/>
      <c r="G13" s="67"/>
      <c r="H13" s="568"/>
    </row>
    <row r="14" spans="2:8" ht="97.5" customHeight="1" thickBot="1" x14ac:dyDescent="0.3">
      <c r="B14" s="555" t="s">
        <v>311</v>
      </c>
      <c r="C14" s="556"/>
      <c r="D14" s="556"/>
      <c r="E14" s="557"/>
      <c r="F14" s="68"/>
      <c r="G14" s="68"/>
      <c r="H14" s="377" t="s">
        <v>336</v>
      </c>
    </row>
    <row r="15" spans="2:8" ht="134.44999999999999" customHeight="1" x14ac:dyDescent="0.25">
      <c r="B15" s="561" t="s">
        <v>339</v>
      </c>
      <c r="C15" s="556"/>
      <c r="D15" s="556"/>
      <c r="E15" s="557"/>
      <c r="F15" s="68"/>
      <c r="G15" s="68"/>
      <c r="H15" s="565" t="s">
        <v>321</v>
      </c>
    </row>
    <row r="16" spans="2:8" ht="50.25" customHeight="1" thickBot="1" x14ac:dyDescent="0.3">
      <c r="B16" s="555" t="s">
        <v>322</v>
      </c>
      <c r="C16" s="556"/>
      <c r="D16" s="556"/>
      <c r="E16" s="557"/>
      <c r="F16" s="68"/>
      <c r="G16" s="68"/>
      <c r="H16" s="566"/>
    </row>
    <row r="17" spans="2:8" ht="39.75" customHeight="1" x14ac:dyDescent="0.25">
      <c r="B17" s="555" t="s">
        <v>301</v>
      </c>
      <c r="C17" s="556"/>
      <c r="D17" s="556"/>
      <c r="E17" s="557"/>
      <c r="F17" s="68"/>
      <c r="G17" s="68"/>
      <c r="H17" s="98"/>
    </row>
    <row r="18" spans="2:8" ht="66.75" customHeight="1" x14ac:dyDescent="0.25">
      <c r="B18" s="555" t="s">
        <v>340</v>
      </c>
      <c r="C18" s="556"/>
      <c r="D18" s="556"/>
      <c r="E18" s="557"/>
      <c r="F18" s="68"/>
      <c r="G18" s="68"/>
      <c r="H18" s="98"/>
    </row>
    <row r="19" spans="2:8" ht="36.75" customHeight="1" x14ac:dyDescent="0.25">
      <c r="B19" s="555" t="s">
        <v>300</v>
      </c>
      <c r="C19" s="556"/>
      <c r="D19" s="556"/>
      <c r="E19" s="557"/>
      <c r="F19" s="68"/>
      <c r="G19" s="68"/>
      <c r="H19" s="69"/>
    </row>
    <row r="20" spans="2:8" ht="41.25" customHeight="1" thickBot="1" x14ac:dyDescent="0.3">
      <c r="B20" s="552" t="s">
        <v>114</v>
      </c>
      <c r="C20" s="553"/>
      <c r="D20" s="553"/>
      <c r="E20" s="554"/>
      <c r="F20" s="68"/>
      <c r="G20" s="68"/>
      <c r="H20" s="550"/>
    </row>
    <row r="21" spans="2:8" ht="15.75" customHeight="1" x14ac:dyDescent="0.25">
      <c r="F21" s="68"/>
      <c r="G21" s="68"/>
      <c r="H21" s="551"/>
    </row>
    <row r="22" spans="2:8" ht="15.75" customHeight="1" x14ac:dyDescent="0.25">
      <c r="F22" s="68"/>
      <c r="G22" s="68"/>
      <c r="H22" s="68"/>
    </row>
    <row r="23" spans="2:8" ht="16.5" customHeight="1" x14ac:dyDescent="0.25">
      <c r="F23" s="68"/>
      <c r="G23" s="68"/>
      <c r="H23" s="68"/>
    </row>
  </sheetData>
  <sheetProtection algorithmName="SHA-512" hashValue="9I+zujPguKDr35GxZWBDyKJoDw0w3i4pcFlmjD9SdP/P8pxPsNtod3HitrXVRFctB8I/bl+OTpiF0fbnkQzrng==" saltValue="B6OVJL2i6DyHdu3RAkj8rQ==" spinCount="100000" sheet="1" objects="1" scenarios="1"/>
  <mergeCells count="17">
    <mergeCell ref="C5:G5"/>
    <mergeCell ref="C6:G6"/>
    <mergeCell ref="C7:G7"/>
    <mergeCell ref="C8:G8"/>
    <mergeCell ref="C9:G9"/>
    <mergeCell ref="H20:H21"/>
    <mergeCell ref="B20:E20"/>
    <mergeCell ref="B19:E19"/>
    <mergeCell ref="B12:E12"/>
    <mergeCell ref="B14:E14"/>
    <mergeCell ref="B15:E15"/>
    <mergeCell ref="B13:E13"/>
    <mergeCell ref="B16:E16"/>
    <mergeCell ref="B17:E17"/>
    <mergeCell ref="B18:E18"/>
    <mergeCell ref="H15:H16"/>
    <mergeCell ref="H12:H13"/>
  </mergeCells>
  <pageMargins left="0.7" right="0.7" top="0.78740157499999996" bottom="0.78740157499999996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00"/>
  </sheetPr>
  <dimension ref="A1:Z32"/>
  <sheetViews>
    <sheetView showGridLines="0" workbookViewId="0">
      <selection activeCell="C4" sqref="C4"/>
    </sheetView>
  </sheetViews>
  <sheetFormatPr defaultColWidth="9" defaultRowHeight="15.75" x14ac:dyDescent="0.25"/>
  <cols>
    <col min="1" max="1" width="4.75" customWidth="1"/>
    <col min="2" max="2" width="37.125" customWidth="1"/>
    <col min="3" max="5" width="11.375" customWidth="1"/>
    <col min="6" max="6" width="8.875" customWidth="1"/>
    <col min="7" max="8" width="11.125" customWidth="1"/>
    <col min="9" max="9" width="3.25" customWidth="1"/>
    <col min="10" max="10" width="23.125" customWidth="1"/>
    <col min="11" max="11" width="11.375" customWidth="1"/>
    <col min="12" max="12" width="16.875" customWidth="1"/>
    <col min="13" max="13" width="15.5" customWidth="1"/>
    <col min="14" max="14" width="8.125" customWidth="1"/>
    <col min="15" max="15" width="12" customWidth="1"/>
  </cols>
  <sheetData>
    <row r="1" spans="1:26" x14ac:dyDescent="0.25">
      <c r="A1" s="8"/>
      <c r="B1" s="9"/>
      <c r="C1" s="70"/>
      <c r="D1" s="70"/>
      <c r="E1" s="13"/>
      <c r="F1" s="70"/>
      <c r="G1" s="70"/>
      <c r="H1" s="70"/>
      <c r="I1" s="70"/>
      <c r="J1" s="70"/>
      <c r="K1" s="70"/>
      <c r="L1" s="8"/>
      <c r="M1" s="70"/>
      <c r="N1" s="96"/>
      <c r="O1" s="97"/>
      <c r="P1" s="8"/>
      <c r="Q1" s="8"/>
      <c r="R1" s="8"/>
      <c r="S1" s="8"/>
      <c r="T1" s="8"/>
      <c r="U1" s="8"/>
      <c r="V1" s="8"/>
      <c r="W1" s="8"/>
      <c r="X1" s="8"/>
      <c r="Y1" s="8"/>
      <c r="Z1" s="8"/>
    </row>
    <row r="2" spans="1:26" ht="15.75" customHeight="1" x14ac:dyDescent="0.25">
      <c r="A2" s="8"/>
      <c r="B2" s="323" t="s">
        <v>148</v>
      </c>
      <c r="C2" s="467" t="s">
        <v>318</v>
      </c>
      <c r="D2" s="468"/>
      <c r="E2" s="460" t="s">
        <v>149</v>
      </c>
      <c r="F2" s="461"/>
      <c r="G2" s="462"/>
      <c r="H2" s="402"/>
      <c r="I2" s="70"/>
      <c r="J2" s="70"/>
      <c r="K2" s="56"/>
      <c r="L2" s="10"/>
      <c r="M2" s="70"/>
      <c r="N2" s="96"/>
      <c r="O2" s="97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spans="1:26" ht="27" x14ac:dyDescent="0.25">
      <c r="A3" s="8"/>
      <c r="B3" s="172" t="s">
        <v>122</v>
      </c>
      <c r="C3" s="408" t="s">
        <v>319</v>
      </c>
      <c r="D3" s="408" t="s">
        <v>320</v>
      </c>
      <c r="E3" s="324" t="s">
        <v>200</v>
      </c>
      <c r="F3" s="325" t="s">
        <v>201</v>
      </c>
      <c r="G3" s="326" t="s">
        <v>202</v>
      </c>
      <c r="H3" s="403"/>
      <c r="I3" s="70"/>
      <c r="J3" s="19" t="s">
        <v>102</v>
      </c>
      <c r="K3" s="19"/>
      <c r="L3" s="19"/>
      <c r="M3" s="70"/>
      <c r="N3" s="96"/>
      <c r="O3" s="97"/>
      <c r="P3" s="8"/>
      <c r="Q3" s="8"/>
      <c r="R3" s="8"/>
      <c r="S3" s="8"/>
      <c r="T3" s="8"/>
      <c r="U3" s="8"/>
      <c r="V3" s="8"/>
      <c r="W3" s="8"/>
      <c r="X3" s="8"/>
      <c r="Y3" s="8"/>
      <c r="Z3" s="8"/>
    </row>
    <row r="4" spans="1:26" x14ac:dyDescent="0.25">
      <c r="A4" s="8"/>
      <c r="B4" s="327" t="s">
        <v>150</v>
      </c>
      <c r="C4" s="328">
        <f>+'Fosilní PHM'!H11</f>
        <v>821426</v>
      </c>
      <c r="D4" s="409" t="s">
        <v>211</v>
      </c>
      <c r="E4" s="329">
        <f>(C4*'Seznamy a konstanty'!$D$3)/1000</f>
        <v>77214.043999999994</v>
      </c>
      <c r="F4" s="321" t="s">
        <v>211</v>
      </c>
      <c r="G4" s="322" t="s">
        <v>211</v>
      </c>
      <c r="H4" s="404"/>
      <c r="I4" s="70"/>
      <c r="J4" s="353" t="s">
        <v>192</v>
      </c>
      <c r="K4" s="354" t="str">
        <f>+'Obnovitelné PHM'!U15</f>
        <v>OK</v>
      </c>
      <c r="L4" s="10"/>
      <c r="M4" s="70"/>
      <c r="N4" s="96"/>
      <c r="O4" s="97"/>
      <c r="P4" s="8"/>
      <c r="Q4" s="8"/>
      <c r="R4" s="8"/>
      <c r="S4" s="8"/>
      <c r="T4" s="8"/>
      <c r="U4" s="8"/>
      <c r="V4" s="8"/>
      <c r="W4" s="8"/>
      <c r="X4" s="8"/>
      <c r="Y4" s="8"/>
      <c r="Z4" s="8"/>
    </row>
    <row r="5" spans="1:26" x14ac:dyDescent="0.25">
      <c r="A5" s="8"/>
      <c r="B5" s="71" t="s">
        <v>151</v>
      </c>
      <c r="C5" s="330">
        <f>+'Obnovitelné PHM'!M6</f>
        <v>50701</v>
      </c>
      <c r="D5" s="410" t="s">
        <v>211</v>
      </c>
      <c r="E5" s="72">
        <f>(C5*'Seznamy a konstanty'!$D$3)/1000</f>
        <v>4765.8940000000002</v>
      </c>
      <c r="F5" s="331">
        <f>'Obnovitelné PHM'!O6</f>
        <v>4360.9790000000003</v>
      </c>
      <c r="G5" s="400">
        <f t="shared" ref="G5:G11" si="0">IFERROR((F5*1000)/C5,0)</f>
        <v>86.013668369460163</v>
      </c>
      <c r="H5" s="405"/>
      <c r="I5" s="70"/>
      <c r="J5" s="360"/>
      <c r="K5" s="361"/>
      <c r="L5" s="10"/>
      <c r="M5" s="70"/>
      <c r="N5" s="96"/>
      <c r="O5" s="97"/>
      <c r="P5" s="8"/>
      <c r="Q5" s="8"/>
      <c r="R5" s="8"/>
      <c r="S5" s="8"/>
      <c r="T5" s="8"/>
      <c r="U5" s="8"/>
      <c r="V5" s="8"/>
      <c r="W5" s="8"/>
      <c r="X5" s="8"/>
      <c r="Y5" s="8"/>
      <c r="Z5" s="8"/>
    </row>
    <row r="6" spans="1:26" x14ac:dyDescent="0.25">
      <c r="A6" s="8"/>
      <c r="B6" s="332" t="s">
        <v>327</v>
      </c>
      <c r="C6" s="336">
        <f ca="1">'Obnovitelné PHM'!M7</f>
        <v>5640</v>
      </c>
      <c r="D6" s="411">
        <f ca="1">C6/($C$13-$C$12)*2</f>
        <v>1.2933896095408123E-2</v>
      </c>
      <c r="E6" s="333">
        <f ca="1">(C6*'Seznamy a konstanty'!$D$3)/1000</f>
        <v>530.16</v>
      </c>
      <c r="F6" s="334">
        <f>'Obnovitelné PHM'!O7</f>
        <v>501.96</v>
      </c>
      <c r="G6" s="335">
        <f t="shared" ca="1" si="0"/>
        <v>89</v>
      </c>
      <c r="H6" s="406"/>
      <c r="I6" s="70"/>
      <c r="J6" s="70"/>
      <c r="K6" s="101"/>
      <c r="L6" s="8"/>
      <c r="M6" s="70"/>
      <c r="N6" s="96"/>
      <c r="O6" s="97"/>
      <c r="P6" s="8"/>
      <c r="Q6" s="8"/>
      <c r="R6" s="8"/>
      <c r="S6" s="8"/>
      <c r="T6" s="8"/>
      <c r="U6" s="8"/>
      <c r="V6" s="8"/>
      <c r="W6" s="8"/>
      <c r="X6" s="8"/>
      <c r="Y6" s="8"/>
      <c r="Z6" s="8"/>
    </row>
    <row r="7" spans="1:26" x14ac:dyDescent="0.25">
      <c r="A7" s="8"/>
      <c r="B7" s="332" t="s">
        <v>328</v>
      </c>
      <c r="C7" s="336">
        <f ca="1">'Obnovitelné PHM'!M8</f>
        <v>2400</v>
      </c>
      <c r="D7" s="411">
        <f ca="1">C7/($C$13-$C$12)*2</f>
        <v>5.5037855725140949E-3</v>
      </c>
      <c r="E7" s="333">
        <f ca="1">(C7*'Seznamy a konstanty'!$D$3)/1000</f>
        <v>225.6</v>
      </c>
      <c r="F7" s="334">
        <f>'Obnovitelné PHM'!O8</f>
        <v>201.6</v>
      </c>
      <c r="G7" s="335">
        <f t="shared" ca="1" si="0"/>
        <v>84</v>
      </c>
      <c r="H7" s="406"/>
      <c r="I7" s="70"/>
      <c r="J7" s="70"/>
      <c r="K7" s="70"/>
      <c r="L7" s="8"/>
      <c r="M7" s="70"/>
      <c r="N7" s="96"/>
      <c r="O7" s="97"/>
      <c r="P7" s="8"/>
      <c r="Q7" s="8"/>
      <c r="R7" s="8"/>
      <c r="S7" s="8"/>
      <c r="T7" s="8"/>
      <c r="U7" s="8"/>
      <c r="V7" s="8"/>
      <c r="W7" s="8"/>
      <c r="X7" s="8"/>
      <c r="Y7" s="8"/>
      <c r="Z7" s="8"/>
    </row>
    <row r="8" spans="1:26" x14ac:dyDescent="0.25">
      <c r="A8" s="8"/>
      <c r="B8" s="332" t="s">
        <v>228</v>
      </c>
      <c r="C8" s="336">
        <f ca="1">'Obnovitelné PHM'!M9</f>
        <v>14950</v>
      </c>
      <c r="D8" s="411">
        <f t="shared" ref="D8:D11" ca="1" si="1">C8/($C$13-$C$12)</f>
        <v>1.7141998814392857E-2</v>
      </c>
      <c r="E8" s="333">
        <f ca="1">(C8*'Seznamy a konstanty'!$D$3)/1000</f>
        <v>1405.3</v>
      </c>
      <c r="F8" s="334">
        <f>'Obnovitelné PHM'!O9</f>
        <v>1330.55</v>
      </c>
      <c r="G8" s="335">
        <f t="shared" ca="1" si="0"/>
        <v>89</v>
      </c>
      <c r="H8" s="406"/>
      <c r="I8" s="70"/>
      <c r="J8" s="70"/>
      <c r="K8" s="70"/>
      <c r="L8" s="8"/>
      <c r="M8" s="70"/>
      <c r="N8" s="96"/>
      <c r="O8" s="97"/>
      <c r="P8" s="8"/>
      <c r="Q8" s="8"/>
      <c r="R8" s="8"/>
      <c r="S8" s="8"/>
      <c r="T8" s="8"/>
      <c r="U8" s="8"/>
      <c r="V8" s="8"/>
      <c r="W8" s="8"/>
      <c r="X8" s="8"/>
      <c r="Y8" s="8"/>
      <c r="Z8" s="8"/>
    </row>
    <row r="9" spans="1:26" x14ac:dyDescent="0.25">
      <c r="A9" s="8"/>
      <c r="B9" s="332" t="s">
        <v>317</v>
      </c>
      <c r="C9" s="336">
        <f ca="1">'Obnovitelné PHM'!M10</f>
        <v>5250</v>
      </c>
      <c r="D9" s="411">
        <f t="shared" ca="1" si="1"/>
        <v>6.0197654699372912E-3</v>
      </c>
      <c r="E9" s="333">
        <f ca="1">(C9*'Seznamy a konstanty'!$D$3)/1000</f>
        <v>493.5</v>
      </c>
      <c r="F9" s="334">
        <f>'Obnovitelné PHM'!O10</f>
        <v>344.85</v>
      </c>
      <c r="G9" s="335">
        <f t="shared" ca="1" si="0"/>
        <v>65.685714285714283</v>
      </c>
      <c r="H9" s="406"/>
      <c r="I9" s="70"/>
      <c r="J9" s="70"/>
      <c r="K9" s="70"/>
      <c r="L9" s="8"/>
      <c r="M9" s="70"/>
      <c r="N9" s="96"/>
      <c r="O9" s="97"/>
      <c r="P9" s="8"/>
      <c r="Q9" s="8"/>
      <c r="R9" s="8"/>
      <c r="S9" s="8"/>
      <c r="T9" s="8"/>
      <c r="U9" s="8"/>
      <c r="V9" s="8"/>
      <c r="W9" s="8"/>
      <c r="X9" s="8"/>
      <c r="Y9" s="8"/>
      <c r="Z9" s="8"/>
    </row>
    <row r="10" spans="1:26" x14ac:dyDescent="0.25">
      <c r="A10" s="8"/>
      <c r="B10" s="332" t="s">
        <v>152</v>
      </c>
      <c r="C10" s="336">
        <f ca="1">'Obnovitelné PHM'!M11</f>
        <v>21621</v>
      </c>
      <c r="D10" s="411">
        <f t="shared" ca="1" si="1"/>
        <v>2.4791114138193175E-2</v>
      </c>
      <c r="E10" s="333">
        <f ca="1">(C10*'Seznamy a konstanty'!$D$3)/1000</f>
        <v>2032.374</v>
      </c>
      <c r="F10" s="334">
        <f>'Obnovitelné PHM'!O11</f>
        <v>1924.059</v>
      </c>
      <c r="G10" s="335">
        <f t="shared" ca="1" si="0"/>
        <v>88.990287220757594</v>
      </c>
      <c r="H10" s="406"/>
      <c r="I10" s="70"/>
      <c r="J10" s="70"/>
      <c r="K10" s="70"/>
      <c r="L10" s="8"/>
      <c r="M10" s="70"/>
      <c r="N10" s="96"/>
      <c r="O10" s="97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</row>
    <row r="11" spans="1:26" x14ac:dyDescent="0.25">
      <c r="A11" s="8"/>
      <c r="B11" s="337" t="s">
        <v>154</v>
      </c>
      <c r="C11" s="350">
        <f ca="1">'Obnovitelné PHM'!M12</f>
        <v>840</v>
      </c>
      <c r="D11" s="411">
        <f t="shared" ca="1" si="1"/>
        <v>9.6316247518996663E-4</v>
      </c>
      <c r="E11" s="338">
        <f ca="1">(C11*'Seznamy a konstanty'!$D$3)/1000</f>
        <v>78.959999999999994</v>
      </c>
      <c r="F11" s="339">
        <f>'Obnovitelné PHM'!O12</f>
        <v>57.96</v>
      </c>
      <c r="G11" s="401">
        <f t="shared" ca="1" si="0"/>
        <v>69</v>
      </c>
      <c r="H11" s="406"/>
      <c r="I11" s="70"/>
      <c r="J11" s="70"/>
      <c r="K11" s="70"/>
      <c r="L11" s="8"/>
      <c r="M11" s="70"/>
      <c r="N11" s="96"/>
      <c r="O11" s="97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</row>
    <row r="12" spans="1:26" x14ac:dyDescent="0.25">
      <c r="A12" s="8"/>
      <c r="B12" s="340" t="s">
        <v>155</v>
      </c>
      <c r="C12" s="341">
        <f>+Elektřina!D7</f>
        <v>3600</v>
      </c>
      <c r="D12" s="409" t="s">
        <v>211</v>
      </c>
      <c r="E12" s="342">
        <f>(C12*'Seznamy a konstanty'!$D$3)/1000</f>
        <v>338.4</v>
      </c>
      <c r="F12" s="343">
        <f>Elektřina!E7</f>
        <v>658.8</v>
      </c>
      <c r="G12" s="344">
        <f>(F12*1000)/C12</f>
        <v>183</v>
      </c>
      <c r="H12" s="405"/>
      <c r="I12" s="70"/>
      <c r="J12" s="70"/>
      <c r="K12" s="70"/>
      <c r="L12" s="8"/>
      <c r="M12" s="70"/>
      <c r="N12" s="96"/>
      <c r="O12" s="97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</row>
    <row r="13" spans="1:26" x14ac:dyDescent="0.25">
      <c r="A13" s="8"/>
      <c r="B13" s="345" t="s">
        <v>121</v>
      </c>
      <c r="C13" s="346">
        <f>SUM(C4:C5)+C12</f>
        <v>875727</v>
      </c>
      <c r="D13" s="412" t="s">
        <v>211</v>
      </c>
      <c r="E13" s="347">
        <f>SUM(E4:E5)+E12</f>
        <v>82318.337999999989</v>
      </c>
      <c r="F13" s="348">
        <f>SUM(F4:F5)+F12</f>
        <v>5019.7790000000005</v>
      </c>
      <c r="G13" s="349"/>
      <c r="H13" s="407"/>
      <c r="I13" s="320"/>
      <c r="J13" s="70"/>
      <c r="K13" s="70"/>
      <c r="L13" s="8"/>
      <c r="M13" s="70"/>
      <c r="N13" s="96"/>
      <c r="O13" s="97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</row>
    <row r="14" spans="1:26" x14ac:dyDescent="0.25">
      <c r="A14" s="8"/>
      <c r="B14" s="9"/>
      <c r="C14" s="13"/>
      <c r="D14" s="13"/>
      <c r="E14" s="13"/>
      <c r="F14" s="109"/>
      <c r="G14" s="70"/>
      <c r="H14" s="70"/>
      <c r="I14" s="70"/>
      <c r="J14" s="70"/>
      <c r="K14" s="70"/>
      <c r="L14" s="8"/>
      <c r="M14" s="70"/>
      <c r="N14" s="96"/>
      <c r="O14" s="97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</row>
    <row r="15" spans="1:26" ht="31.5" x14ac:dyDescent="0.25">
      <c r="A15" s="8"/>
      <c r="B15" s="170" t="s">
        <v>162</v>
      </c>
      <c r="C15" s="463" t="s">
        <v>204</v>
      </c>
      <c r="D15" s="465" t="s">
        <v>203</v>
      </c>
      <c r="E15" s="70"/>
      <c r="F15" s="70"/>
      <c r="G15" s="70"/>
      <c r="H15" s="70"/>
      <c r="I15" s="70"/>
      <c r="J15" s="70"/>
      <c r="K15" s="70"/>
      <c r="L15" s="8"/>
      <c r="M15" s="70"/>
      <c r="N15" s="96"/>
      <c r="O15" s="97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</row>
    <row r="16" spans="1:26" ht="21.75" customHeight="1" x14ac:dyDescent="0.25">
      <c r="A16" s="8"/>
      <c r="B16" s="171" t="s">
        <v>122</v>
      </c>
      <c r="C16" s="464"/>
      <c r="D16" s="466"/>
      <c r="E16" s="70"/>
      <c r="F16" s="70"/>
      <c r="G16" s="70"/>
      <c r="H16" s="70"/>
      <c r="I16" s="70"/>
      <c r="J16" s="70"/>
      <c r="K16" s="70"/>
      <c r="L16" s="8"/>
      <c r="M16" s="70"/>
      <c r="N16" s="96"/>
      <c r="O16" s="97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</row>
    <row r="17" spans="1:26" x14ac:dyDescent="0.25">
      <c r="A17" s="8"/>
      <c r="B17" s="71" t="s">
        <v>163</v>
      </c>
      <c r="C17" s="72">
        <f>'Převod AB a RFNBO'!F4</f>
        <v>50</v>
      </c>
      <c r="D17" s="229"/>
      <c r="E17" s="70"/>
      <c r="F17" s="70"/>
      <c r="G17" s="70"/>
      <c r="H17" s="70"/>
      <c r="I17" s="70"/>
      <c r="J17" s="70"/>
      <c r="K17" s="70"/>
      <c r="L17" s="8"/>
      <c r="M17" s="70"/>
      <c r="N17" s="96"/>
      <c r="O17" s="97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</row>
    <row r="18" spans="1:26" x14ac:dyDescent="0.25">
      <c r="A18" s="8"/>
      <c r="B18" s="117" t="s">
        <v>153</v>
      </c>
      <c r="C18" s="173">
        <f>'Převod AB a RFNBO'!F5</f>
        <v>-100</v>
      </c>
      <c r="D18" s="230"/>
      <c r="E18" s="70"/>
      <c r="F18" s="70"/>
      <c r="G18" s="70"/>
      <c r="H18" s="70"/>
      <c r="I18" s="70"/>
      <c r="J18" s="70"/>
      <c r="K18" s="70"/>
      <c r="L18" s="8"/>
      <c r="M18" s="70"/>
      <c r="N18" s="96"/>
      <c r="O18" s="97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</row>
    <row r="19" spans="1:26" x14ac:dyDescent="0.25">
      <c r="A19" s="8"/>
      <c r="B19" s="231" t="s">
        <v>146</v>
      </c>
      <c r="C19" s="174"/>
      <c r="D19" s="108">
        <f>'Převod GHG úspory'!E4</f>
        <v>200</v>
      </c>
      <c r="E19" s="70"/>
      <c r="F19" s="70"/>
      <c r="G19" s="70"/>
      <c r="H19" s="70"/>
      <c r="I19" s="70"/>
      <c r="J19" s="70"/>
      <c r="K19" s="70"/>
      <c r="L19" s="8"/>
      <c r="M19" s="70"/>
      <c r="N19" s="96"/>
      <c r="O19" s="97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</row>
    <row r="20" spans="1:26" x14ac:dyDescent="0.25">
      <c r="A20" s="8"/>
      <c r="B20" s="8"/>
      <c r="C20" s="8"/>
      <c r="D20" s="8"/>
      <c r="E20" s="70"/>
      <c r="F20" s="70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</row>
    <row r="21" spans="1:26" ht="33.75" customHeight="1" x14ac:dyDescent="0.25">
      <c r="A21" s="8"/>
      <c r="B21" s="170" t="s">
        <v>185</v>
      </c>
      <c r="C21" s="317" t="s">
        <v>204</v>
      </c>
      <c r="D21" s="318" t="s">
        <v>281</v>
      </c>
      <c r="E21" s="8"/>
      <c r="F21" s="70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</row>
    <row r="22" spans="1:26" x14ac:dyDescent="0.25">
      <c r="A22" s="8"/>
      <c r="B22" s="71" t="s">
        <v>163</v>
      </c>
      <c r="C22" s="435">
        <v>100</v>
      </c>
      <c r="D22" s="226"/>
      <c r="E22" s="8"/>
      <c r="F22" s="70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</row>
    <row r="23" spans="1:26" x14ac:dyDescent="0.25">
      <c r="A23" s="8"/>
      <c r="B23" s="117" t="s">
        <v>153</v>
      </c>
      <c r="C23" s="433">
        <v>50</v>
      </c>
      <c r="D23" s="232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</row>
    <row r="24" spans="1:26" x14ac:dyDescent="0.25">
      <c r="A24" s="8"/>
      <c r="B24" s="231" t="s">
        <v>146</v>
      </c>
      <c r="C24" s="233"/>
      <c r="D24" s="434">
        <v>150</v>
      </c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</row>
    <row r="25" spans="1:26" ht="36.75" customHeight="1" x14ac:dyDescent="0.25">
      <c r="A25" s="8"/>
      <c r="B25" s="170" t="s">
        <v>186</v>
      </c>
      <c r="C25" s="317" t="s">
        <v>164</v>
      </c>
      <c r="D25" s="318" t="s">
        <v>282</v>
      </c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</row>
    <row r="26" spans="1:26" x14ac:dyDescent="0.25">
      <c r="A26" s="8"/>
      <c r="B26" s="71" t="s">
        <v>163</v>
      </c>
      <c r="C26" s="435">
        <v>50</v>
      </c>
      <c r="D26" s="226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</row>
    <row r="27" spans="1:26" x14ac:dyDescent="0.25">
      <c r="A27" s="8"/>
      <c r="B27" s="73" t="s">
        <v>153</v>
      </c>
      <c r="C27" s="436">
        <v>80</v>
      </c>
      <c r="D27" s="227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</row>
    <row r="28" spans="1:26" x14ac:dyDescent="0.25">
      <c r="A28" s="8"/>
      <c r="B28" s="225" t="s">
        <v>146</v>
      </c>
      <c r="C28" s="228"/>
      <c r="D28" s="437">
        <v>165</v>
      </c>
      <c r="E28" s="8"/>
      <c r="F28" s="8"/>
      <c r="G28" s="8"/>
      <c r="H28" s="8"/>
      <c r="I28" s="8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</row>
    <row r="29" spans="1:26" x14ac:dyDescent="0.25">
      <c r="A29" s="8"/>
      <c r="B29" s="8"/>
      <c r="C29" s="8"/>
      <c r="D29" s="8"/>
      <c r="E29" s="8"/>
      <c r="F29" s="8"/>
      <c r="G29" s="8"/>
      <c r="H29" s="8"/>
      <c r="I29" s="8"/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</row>
    <row r="30" spans="1:26" x14ac:dyDescent="0.25">
      <c r="A30" s="8"/>
      <c r="B30" s="8"/>
      <c r="C30" s="8"/>
      <c r="D30" s="8"/>
      <c r="E30" s="8"/>
      <c r="F30" s="8"/>
      <c r="G30" s="8"/>
      <c r="H30" s="8"/>
      <c r="I30" s="8"/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</row>
    <row r="31" spans="1:26" x14ac:dyDescent="0.25">
      <c r="A31" s="8"/>
      <c r="B31" s="8"/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</row>
    <row r="32" spans="1:26" x14ac:dyDescent="0.25">
      <c r="A32" s="8"/>
      <c r="B32" s="8"/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</row>
  </sheetData>
  <sheetProtection algorithmName="SHA-512" hashValue="1pXVyG/Y8NRtr8VMTktv/ivvL+Gyv2fs3Y1NgakdfA2g3sPuIye4JSFqH5LS95gXIO0HNsZ861XFvM88Bygmyg==" saltValue="Ld5/EUjxD8G58NieqN7ttg==" spinCount="100000" sheet="1" objects="1" scenarios="1" formatColumns="0"/>
  <mergeCells count="4">
    <mergeCell ref="E2:G2"/>
    <mergeCell ref="C15:C16"/>
    <mergeCell ref="D15:D16"/>
    <mergeCell ref="C2:D2"/>
  </mergeCells>
  <conditionalFormatting sqref="K4:K5">
    <cfRule type="cellIs" dxfId="6" priority="3" operator="equal">
      <formula>"CHYBA"</formula>
    </cfRule>
  </conditionalFormatting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92D050"/>
  </sheetPr>
  <dimension ref="A1:Y101"/>
  <sheetViews>
    <sheetView showGridLines="0" zoomScaleNormal="100" workbookViewId="0">
      <selection activeCell="H11" sqref="H11"/>
    </sheetView>
  </sheetViews>
  <sheetFormatPr defaultColWidth="9" defaultRowHeight="15.75" x14ac:dyDescent="0.25"/>
  <cols>
    <col min="1" max="1" width="2.625" style="59" customWidth="1"/>
    <col min="2" max="2" width="15.625" style="59" customWidth="1"/>
    <col min="3" max="3" width="24.625" style="59" customWidth="1"/>
    <col min="4" max="4" width="9" style="59" customWidth="1"/>
    <col min="5" max="5" width="6.25" style="59" customWidth="1"/>
    <col min="6" max="6" width="7.875" style="59" customWidth="1"/>
    <col min="7" max="7" width="8.375" style="59" customWidth="1"/>
    <col min="8" max="8" width="10.125" style="59" customWidth="1"/>
    <col min="9" max="9" width="12" style="59" customWidth="1"/>
    <col min="10" max="10" width="11.375" style="59" customWidth="1"/>
    <col min="11" max="11" width="5.25" style="59" customWidth="1"/>
    <col min="12" max="16384" width="9" style="59"/>
  </cols>
  <sheetData>
    <row r="1" spans="1:25" x14ac:dyDescent="0.25">
      <c r="A1" s="10"/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</row>
    <row r="2" spans="1:25" hidden="1" x14ac:dyDescent="0.25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</row>
    <row r="3" spans="1:25" hidden="1" x14ac:dyDescent="0.25">
      <c r="A3" s="10"/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</row>
    <row r="4" spans="1:25" hidden="1" x14ac:dyDescent="0.25">
      <c r="A4" s="10"/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</row>
    <row r="5" spans="1:25" hidden="1" x14ac:dyDescent="0.25">
      <c r="A5" s="10"/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</row>
    <row r="6" spans="1:25" hidden="1" x14ac:dyDescent="0.25">
      <c r="A6" s="10"/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</row>
    <row r="7" spans="1:25" hidden="1" x14ac:dyDescent="0.25">
      <c r="A7" s="10"/>
      <c r="B7" s="10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</row>
    <row r="8" spans="1:25" hidden="1" x14ac:dyDescent="0.25">
      <c r="A8" s="10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</row>
    <row r="9" spans="1:25" ht="15.75" hidden="1" customHeight="1" thickBot="1" x14ac:dyDescent="0.3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</row>
    <row r="10" spans="1:25" ht="19.5" customHeight="1" thickBot="1" x14ac:dyDescent="0.3">
      <c r="A10" s="10"/>
      <c r="B10" s="469" t="s">
        <v>139</v>
      </c>
      <c r="C10" s="469"/>
      <c r="D10" s="469"/>
      <c r="E10" s="469"/>
      <c r="F10" s="469"/>
      <c r="G10" s="469"/>
      <c r="H10" s="469"/>
      <c r="I10" s="469"/>
      <c r="J10" s="469"/>
      <c r="K10" s="469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</row>
    <row r="11" spans="1:25" ht="16.5" thickBot="1" x14ac:dyDescent="0.3">
      <c r="A11" s="10"/>
      <c r="B11" s="190"/>
      <c r="C11" s="191" t="s">
        <v>116</v>
      </c>
      <c r="D11" s="191"/>
      <c r="E11" s="191"/>
      <c r="F11" s="472" t="s">
        <v>205</v>
      </c>
      <c r="G11" s="473"/>
      <c r="H11" s="362">
        <f>SUM($H$16:$H$101)</f>
        <v>821426</v>
      </c>
      <c r="I11" s="10"/>
      <c r="J11" s="10"/>
      <c r="K11" s="191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</row>
    <row r="12" spans="1:25" x14ac:dyDescent="0.25">
      <c r="A12" s="10"/>
      <c r="B12" s="190"/>
      <c r="C12" s="191"/>
      <c r="D12" s="191"/>
      <c r="E12" s="191"/>
      <c r="F12" s="186"/>
      <c r="G12" s="186"/>
      <c r="H12" s="273"/>
      <c r="I12" s="10"/>
      <c r="J12" s="10"/>
      <c r="K12" s="191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</row>
    <row r="13" spans="1:25" ht="16.5" thickBot="1" x14ac:dyDescent="0.3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</row>
    <row r="14" spans="1:25" ht="24.75" customHeight="1" x14ac:dyDescent="0.25">
      <c r="A14" s="10"/>
      <c r="B14" s="474" t="s">
        <v>80</v>
      </c>
      <c r="C14" s="476" t="s">
        <v>81</v>
      </c>
      <c r="D14" s="478" t="s">
        <v>219</v>
      </c>
      <c r="E14" s="479"/>
      <c r="F14" s="482" t="s">
        <v>316</v>
      </c>
      <c r="G14" s="483"/>
      <c r="H14" s="470" t="s">
        <v>82</v>
      </c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</row>
    <row r="15" spans="1:25" ht="39" customHeight="1" x14ac:dyDescent="0.25">
      <c r="A15" s="10"/>
      <c r="B15" s="475"/>
      <c r="C15" s="477"/>
      <c r="D15" s="480"/>
      <c r="E15" s="481"/>
      <c r="F15" s="484"/>
      <c r="G15" s="485"/>
      <c r="H15" s="471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</row>
    <row r="16" spans="1:25" ht="15" customHeight="1" x14ac:dyDescent="0.25">
      <c r="A16" s="10"/>
      <c r="B16" s="15"/>
      <c r="C16" s="438" t="s">
        <v>207</v>
      </c>
      <c r="D16" s="439">
        <v>2000</v>
      </c>
      <c r="E16" s="16" t="str">
        <f>IF($D16=0,"",VLOOKUP($C16,'Seznamy a konstanty'!$B$15:$D$53,2,0))</f>
        <v>lt</v>
      </c>
      <c r="F16" s="379">
        <f>IF($D16=0,"",VLOOKUP($C16,'Seznamy a konstanty'!$B$15:$D$53,3,0))</f>
        <v>32</v>
      </c>
      <c r="G16" s="16" t="str">
        <f t="shared" ref="G16:G51" si="0">IF($D16=0,"",CONCATENATE("MJ/",E16))</f>
        <v>MJ/lt</v>
      </c>
      <c r="H16" s="187">
        <f t="shared" ref="H16:H51" si="1">IF($D16=0,"",D16*F16)</f>
        <v>64000</v>
      </c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</row>
    <row r="17" spans="1:25" ht="15" customHeight="1" x14ac:dyDescent="0.25">
      <c r="A17" s="10"/>
      <c r="B17" s="17"/>
      <c r="C17" s="438" t="s">
        <v>206</v>
      </c>
      <c r="D17" s="440">
        <v>20000</v>
      </c>
      <c r="E17" s="14" t="str">
        <f>IF($D17=0,"",VLOOKUP($C17,'Seznamy a konstanty'!$B$15:$D$53,2,0))</f>
        <v>lt</v>
      </c>
      <c r="F17" s="380">
        <f>IF($D17=0,"",VLOOKUP($C17,'Seznamy a konstanty'!$B$15:$D$53,3,0))</f>
        <v>36</v>
      </c>
      <c r="G17" s="14" t="str">
        <f t="shared" si="0"/>
        <v>MJ/lt</v>
      </c>
      <c r="H17" s="188">
        <f t="shared" si="1"/>
        <v>720000</v>
      </c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</row>
    <row r="18" spans="1:25" ht="15" customHeight="1" x14ac:dyDescent="0.25">
      <c r="A18" s="10"/>
      <c r="B18" s="17"/>
      <c r="C18" s="438" t="s">
        <v>5</v>
      </c>
      <c r="D18" s="440">
        <v>1</v>
      </c>
      <c r="E18" s="14" t="str">
        <f>IF($D18=0,"",VLOOKUP($C18,'Seznamy a konstanty'!$B$15:$D$53,2,0))</f>
        <v>kg</v>
      </c>
      <c r="F18" s="380">
        <f>IF($D18=0,"",VLOOKUP($C18,'Seznamy a konstanty'!$B$15:$D$53,3,0))</f>
        <v>46</v>
      </c>
      <c r="G18" s="14" t="str">
        <f t="shared" si="0"/>
        <v>MJ/kg</v>
      </c>
      <c r="H18" s="188">
        <f t="shared" si="1"/>
        <v>46</v>
      </c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</row>
    <row r="19" spans="1:25" ht="15" customHeight="1" x14ac:dyDescent="0.25">
      <c r="A19" s="10"/>
      <c r="B19" s="17"/>
      <c r="C19" s="438" t="s">
        <v>7</v>
      </c>
      <c r="D19" s="440">
        <v>5</v>
      </c>
      <c r="E19" s="14" t="str">
        <f>IF($D19=0,"",VLOOKUP($C19,'Seznamy a konstanty'!$B$15:$D$53,2,0))</f>
        <v>MWh</v>
      </c>
      <c r="F19" s="380">
        <f>IF($D19=0,"",VLOOKUP($C19,'Seznamy a konstanty'!$B$15:$D$53,3,0))</f>
        <v>3600</v>
      </c>
      <c r="G19" s="14" t="str">
        <f t="shared" si="0"/>
        <v>MJ/MWh</v>
      </c>
      <c r="H19" s="188">
        <f t="shared" si="1"/>
        <v>18000</v>
      </c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</row>
    <row r="20" spans="1:25" ht="15" customHeight="1" x14ac:dyDescent="0.25">
      <c r="A20" s="10"/>
      <c r="B20" s="17"/>
      <c r="C20" s="438" t="s">
        <v>2</v>
      </c>
      <c r="D20" s="440">
        <v>5</v>
      </c>
      <c r="E20" s="14" t="str">
        <f>IF($D20=0,"",VLOOKUP($C20,'Seznamy a konstanty'!$B$15:$D$53,2,0))</f>
        <v>MWh</v>
      </c>
      <c r="F20" s="380">
        <f>IF($D20=0,"",VLOOKUP($C20,'Seznamy a konstanty'!$B$15:$D$53,3,0))</f>
        <v>3600</v>
      </c>
      <c r="G20" s="14" t="str">
        <f t="shared" si="0"/>
        <v>MJ/MWh</v>
      </c>
      <c r="H20" s="188">
        <f t="shared" si="1"/>
        <v>18000</v>
      </c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</row>
    <row r="21" spans="1:25" ht="15" customHeight="1" x14ac:dyDescent="0.25">
      <c r="A21" s="10"/>
      <c r="B21" s="17"/>
      <c r="C21" s="441" t="s">
        <v>206</v>
      </c>
      <c r="D21" s="440">
        <v>5</v>
      </c>
      <c r="E21" s="14" t="str">
        <f>IF($D21=0,"",VLOOKUP($C21,'Seznamy a konstanty'!$B$15:$D$53,2,0))</f>
        <v>lt</v>
      </c>
      <c r="F21" s="380">
        <f>IF($D21=0,"",VLOOKUP($C21,'Seznamy a konstanty'!$B$15:$D$53,3,0))</f>
        <v>36</v>
      </c>
      <c r="G21" s="14" t="str">
        <f t="shared" si="0"/>
        <v>MJ/lt</v>
      </c>
      <c r="H21" s="188">
        <f t="shared" si="1"/>
        <v>180</v>
      </c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0"/>
      <c r="W21" s="10"/>
      <c r="X21" s="10"/>
      <c r="Y21" s="10"/>
    </row>
    <row r="22" spans="1:25" ht="15" customHeight="1" x14ac:dyDescent="0.25">
      <c r="A22" s="10"/>
      <c r="B22" s="17"/>
      <c r="C22" s="441" t="s">
        <v>212</v>
      </c>
      <c r="D22" s="440">
        <v>10</v>
      </c>
      <c r="E22" s="14" t="str">
        <f>IF($D22=0,"",VLOOKUP($C22,'Seznamy a konstanty'!$B$15:$D$53,2,0))</f>
        <v>kg</v>
      </c>
      <c r="F22" s="380">
        <f>IF($D22=0,"",VLOOKUP($C22,'Seznamy a konstanty'!$B$15:$D$53,3,0))</f>
        <v>120</v>
      </c>
      <c r="G22" s="14" t="str">
        <f t="shared" si="0"/>
        <v>MJ/kg</v>
      </c>
      <c r="H22" s="188">
        <f t="shared" si="1"/>
        <v>1200</v>
      </c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</row>
    <row r="23" spans="1:25" ht="15" customHeight="1" x14ac:dyDescent="0.25">
      <c r="A23" s="10"/>
      <c r="B23" s="17"/>
      <c r="C23" s="441"/>
      <c r="D23" s="440"/>
      <c r="E23" s="14" t="str">
        <f>IF($D23=0,"",VLOOKUP($C23,'Seznamy a konstanty'!$B$15:$D$53,2,0))</f>
        <v/>
      </c>
      <c r="F23" s="380" t="str">
        <f>IF($D23=0,"",VLOOKUP($C23,'Seznamy a konstanty'!$B$15:$D$53,3,0))</f>
        <v/>
      </c>
      <c r="G23" s="14" t="str">
        <f t="shared" si="0"/>
        <v/>
      </c>
      <c r="H23" s="188" t="str">
        <f t="shared" si="1"/>
        <v/>
      </c>
      <c r="I23" s="10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10"/>
      <c r="U23" s="10"/>
      <c r="V23" s="10"/>
      <c r="W23" s="10"/>
      <c r="X23" s="10"/>
      <c r="Y23" s="10"/>
    </row>
    <row r="24" spans="1:25" ht="15" customHeight="1" x14ac:dyDescent="0.25">
      <c r="A24" s="10"/>
      <c r="B24" s="17"/>
      <c r="C24" s="441"/>
      <c r="D24" s="440"/>
      <c r="E24" s="14" t="str">
        <f>IF($D24=0,"",VLOOKUP($C24,'Seznamy a konstanty'!$B$15:$D$53,2,0))</f>
        <v/>
      </c>
      <c r="F24" s="380" t="str">
        <f>IF($D24=0,"",VLOOKUP($C24,'Seznamy a konstanty'!$B$15:$D$53,3,0))</f>
        <v/>
      </c>
      <c r="G24" s="14" t="str">
        <f t="shared" si="0"/>
        <v/>
      </c>
      <c r="H24" s="188" t="str">
        <f t="shared" si="1"/>
        <v/>
      </c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10"/>
    </row>
    <row r="25" spans="1:25" ht="15" customHeight="1" x14ac:dyDescent="0.25">
      <c r="A25" s="10"/>
      <c r="B25" s="17"/>
      <c r="C25" s="441"/>
      <c r="D25" s="440"/>
      <c r="E25" s="14" t="str">
        <f>IF($D25=0,"",VLOOKUP($C25,'Seznamy a konstanty'!$B$15:$D$53,2,0))</f>
        <v/>
      </c>
      <c r="F25" s="380" t="str">
        <f>IF($D25=0,"",VLOOKUP($C25,'Seznamy a konstanty'!$B$15:$D$53,3,0))</f>
        <v/>
      </c>
      <c r="G25" s="14" t="str">
        <f t="shared" si="0"/>
        <v/>
      </c>
      <c r="H25" s="188" t="str">
        <f t="shared" si="1"/>
        <v/>
      </c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</row>
    <row r="26" spans="1:25" ht="15" customHeight="1" x14ac:dyDescent="0.25">
      <c r="A26" s="10"/>
      <c r="B26" s="17"/>
      <c r="C26" s="441"/>
      <c r="D26" s="440"/>
      <c r="E26" s="14" t="str">
        <f>IF($D26=0,"",VLOOKUP($C26,'Seznamy a konstanty'!$B$15:$D$53,2,0))</f>
        <v/>
      </c>
      <c r="F26" s="380" t="str">
        <f>IF($D26=0,"",VLOOKUP($C26,'Seznamy a konstanty'!$B$15:$D$53,3,0))</f>
        <v/>
      </c>
      <c r="G26" s="14" t="str">
        <f t="shared" si="0"/>
        <v/>
      </c>
      <c r="H26" s="188" t="str">
        <f t="shared" si="1"/>
        <v/>
      </c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0"/>
    </row>
    <row r="27" spans="1:25" ht="15" customHeight="1" x14ac:dyDescent="0.25">
      <c r="A27" s="10"/>
      <c r="B27" s="17"/>
      <c r="C27" s="441"/>
      <c r="D27" s="440"/>
      <c r="E27" s="14" t="str">
        <f>IF($D27=0,"",VLOOKUP($C27,'Seznamy a konstanty'!$B$15:$D$53,2,0))</f>
        <v/>
      </c>
      <c r="F27" s="380" t="str">
        <f>IF($D27=0,"",VLOOKUP($C27,'Seznamy a konstanty'!$B$15:$D$53,3,0))</f>
        <v/>
      </c>
      <c r="G27" s="14" t="str">
        <f t="shared" si="0"/>
        <v/>
      </c>
      <c r="H27" s="188" t="str">
        <f t="shared" si="1"/>
        <v/>
      </c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</row>
    <row r="28" spans="1:25" ht="15" customHeight="1" x14ac:dyDescent="0.25">
      <c r="A28" s="10"/>
      <c r="B28" s="17"/>
      <c r="C28" s="441"/>
      <c r="D28" s="440"/>
      <c r="E28" s="14" t="str">
        <f>IF($D28=0,"",VLOOKUP($C28,'Seznamy a konstanty'!$B$15:$D$53,2,0))</f>
        <v/>
      </c>
      <c r="F28" s="380" t="str">
        <f>IF($D28=0,"",VLOOKUP($C28,'Seznamy a konstanty'!$B$15:$D$53,3,0))</f>
        <v/>
      </c>
      <c r="G28" s="14" t="str">
        <f t="shared" si="0"/>
        <v/>
      </c>
      <c r="H28" s="188" t="str">
        <f t="shared" si="1"/>
        <v/>
      </c>
      <c r="I28" s="10"/>
      <c r="J28" s="10"/>
      <c r="K28" s="10"/>
      <c r="L28" s="10"/>
      <c r="M28" s="10"/>
      <c r="N28" s="10"/>
      <c r="O28" s="10"/>
      <c r="P28" s="10"/>
      <c r="Q28" s="10"/>
      <c r="R28" s="10"/>
      <c r="S28" s="10"/>
      <c r="T28" s="10"/>
      <c r="U28" s="10"/>
      <c r="V28" s="10"/>
      <c r="W28" s="10"/>
      <c r="X28" s="10"/>
      <c r="Y28" s="10"/>
    </row>
    <row r="29" spans="1:25" ht="15" customHeight="1" x14ac:dyDescent="0.25">
      <c r="A29" s="10"/>
      <c r="B29" s="17"/>
      <c r="C29" s="441"/>
      <c r="D29" s="440"/>
      <c r="E29" s="14" t="str">
        <f>IF($D29=0,"",VLOOKUP($C29,'Seznamy a konstanty'!$B$15:$D$53,2,0))</f>
        <v/>
      </c>
      <c r="F29" s="380" t="str">
        <f>IF($D29=0,"",VLOOKUP($C29,'Seznamy a konstanty'!$B$15:$D$53,3,0))</f>
        <v/>
      </c>
      <c r="G29" s="14" t="str">
        <f t="shared" si="0"/>
        <v/>
      </c>
      <c r="H29" s="188" t="str">
        <f t="shared" si="1"/>
        <v/>
      </c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10"/>
      <c r="T29" s="10"/>
      <c r="U29" s="10"/>
      <c r="V29" s="10"/>
      <c r="W29" s="10"/>
      <c r="X29" s="10"/>
      <c r="Y29" s="10"/>
    </row>
    <row r="30" spans="1:25" ht="15" customHeight="1" x14ac:dyDescent="0.25">
      <c r="A30" s="10"/>
      <c r="B30" s="17"/>
      <c r="C30" s="441"/>
      <c r="D30" s="440"/>
      <c r="E30" s="14" t="str">
        <f>IF($D30=0,"",VLOOKUP($C30,'Seznamy a konstanty'!$B$15:$D$53,2,0))</f>
        <v/>
      </c>
      <c r="F30" s="380" t="str">
        <f>IF($D30=0,"",VLOOKUP($C30,'Seznamy a konstanty'!$B$15:$D$53,3,0))</f>
        <v/>
      </c>
      <c r="G30" s="14" t="str">
        <f t="shared" si="0"/>
        <v/>
      </c>
      <c r="H30" s="188" t="str">
        <f t="shared" si="1"/>
        <v/>
      </c>
      <c r="I30" s="10"/>
      <c r="J30" s="10"/>
      <c r="K30" s="10"/>
      <c r="L30" s="10"/>
      <c r="M30" s="10"/>
      <c r="N30" s="10"/>
      <c r="O30" s="10"/>
      <c r="P30" s="10"/>
      <c r="Q30" s="10"/>
      <c r="R30" s="10"/>
      <c r="S30" s="10"/>
      <c r="T30" s="10"/>
      <c r="U30" s="10"/>
      <c r="V30" s="10"/>
      <c r="W30" s="10"/>
      <c r="X30" s="10"/>
      <c r="Y30" s="10"/>
    </row>
    <row r="31" spans="1:25" ht="15" customHeight="1" x14ac:dyDescent="0.25">
      <c r="A31" s="10"/>
      <c r="B31" s="17"/>
      <c r="C31" s="441"/>
      <c r="D31" s="440"/>
      <c r="E31" s="14" t="str">
        <f>IF($D31=0,"",VLOOKUP($C31,'Seznamy a konstanty'!$B$15:$D$53,2,0))</f>
        <v/>
      </c>
      <c r="F31" s="380" t="str">
        <f>IF($D31=0,"",VLOOKUP($C31,'Seznamy a konstanty'!$B$15:$D$53,3,0))</f>
        <v/>
      </c>
      <c r="G31" s="14" t="str">
        <f t="shared" si="0"/>
        <v/>
      </c>
      <c r="H31" s="188" t="str">
        <f t="shared" si="1"/>
        <v/>
      </c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</row>
    <row r="32" spans="1:25" ht="15" customHeight="1" x14ac:dyDescent="0.25">
      <c r="A32" s="10"/>
      <c r="B32" s="17"/>
      <c r="C32" s="441"/>
      <c r="D32" s="440"/>
      <c r="E32" s="14" t="str">
        <f>IF($D32=0,"",VLOOKUP($C32,'Seznamy a konstanty'!$B$15:$D$53,2,0))</f>
        <v/>
      </c>
      <c r="F32" s="380" t="str">
        <f>IF($D32=0,"",VLOOKUP($C32,'Seznamy a konstanty'!$B$15:$D$53,3,0))</f>
        <v/>
      </c>
      <c r="G32" s="14" t="str">
        <f t="shared" si="0"/>
        <v/>
      </c>
      <c r="H32" s="188" t="str">
        <f t="shared" si="1"/>
        <v/>
      </c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10"/>
      <c r="T32" s="10"/>
      <c r="U32" s="10"/>
      <c r="V32" s="10"/>
      <c r="W32" s="10"/>
      <c r="X32" s="10"/>
      <c r="Y32" s="10"/>
    </row>
    <row r="33" spans="1:25" ht="15" customHeight="1" x14ac:dyDescent="0.25">
      <c r="A33" s="10"/>
      <c r="B33" s="17"/>
      <c r="C33" s="441"/>
      <c r="D33" s="440"/>
      <c r="E33" s="14" t="str">
        <f>IF($D33=0,"",VLOOKUP($C33,'Seznamy a konstanty'!$B$15:$D$53,2,0))</f>
        <v/>
      </c>
      <c r="F33" s="380" t="str">
        <f>IF($D33=0,"",VLOOKUP($C33,'Seznamy a konstanty'!$B$15:$D$53,3,0))</f>
        <v/>
      </c>
      <c r="G33" s="14" t="str">
        <f t="shared" si="0"/>
        <v/>
      </c>
      <c r="H33" s="188" t="str">
        <f t="shared" si="1"/>
        <v/>
      </c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</row>
    <row r="34" spans="1:25" ht="15" customHeight="1" x14ac:dyDescent="0.25">
      <c r="A34" s="10"/>
      <c r="B34" s="17"/>
      <c r="C34" s="441"/>
      <c r="D34" s="440"/>
      <c r="E34" s="14" t="str">
        <f>IF($D34=0,"",VLOOKUP($C34,'Seznamy a konstanty'!$B$15:$D$53,2,0))</f>
        <v/>
      </c>
      <c r="F34" s="380" t="str">
        <f>IF($D34=0,"",VLOOKUP($C34,'Seznamy a konstanty'!$B$15:$D$53,3,0))</f>
        <v/>
      </c>
      <c r="G34" s="14" t="str">
        <f t="shared" si="0"/>
        <v/>
      </c>
      <c r="H34" s="188" t="str">
        <f t="shared" si="1"/>
        <v/>
      </c>
      <c r="I34" s="10"/>
      <c r="J34" s="10"/>
      <c r="K34" s="10"/>
      <c r="L34" s="10"/>
      <c r="M34" s="10"/>
      <c r="N34" s="10"/>
      <c r="O34" s="10"/>
      <c r="P34" s="10"/>
      <c r="Q34" s="10"/>
      <c r="R34" s="10"/>
      <c r="S34" s="10"/>
      <c r="T34" s="10"/>
      <c r="U34" s="10"/>
      <c r="V34" s="10"/>
      <c r="W34" s="10"/>
      <c r="X34" s="10"/>
      <c r="Y34" s="10"/>
    </row>
    <row r="35" spans="1:25" ht="15" customHeight="1" x14ac:dyDescent="0.25">
      <c r="A35" s="10"/>
      <c r="B35" s="17"/>
      <c r="C35" s="441"/>
      <c r="D35" s="440"/>
      <c r="E35" s="14" t="str">
        <f>IF($D35=0,"",VLOOKUP($C35,'Seznamy a konstanty'!$B$15:$D$53,2,0))</f>
        <v/>
      </c>
      <c r="F35" s="380" t="str">
        <f>IF($D35=0,"",VLOOKUP($C35,'Seznamy a konstanty'!$B$15:$D$53,3,0))</f>
        <v/>
      </c>
      <c r="G35" s="14" t="str">
        <f t="shared" si="0"/>
        <v/>
      </c>
      <c r="H35" s="188" t="str">
        <f t="shared" si="1"/>
        <v/>
      </c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</row>
    <row r="36" spans="1:25" ht="15" customHeight="1" x14ac:dyDescent="0.25">
      <c r="A36" s="10"/>
      <c r="B36" s="17"/>
      <c r="C36" s="441"/>
      <c r="D36" s="440"/>
      <c r="E36" s="14" t="str">
        <f>IF($D36=0,"",VLOOKUP($C36,'Seznamy a konstanty'!$B$15:$D$53,2,0))</f>
        <v/>
      </c>
      <c r="F36" s="380" t="str">
        <f>IF($D36=0,"",VLOOKUP($C36,'Seznamy a konstanty'!$B$15:$D$53,3,0))</f>
        <v/>
      </c>
      <c r="G36" s="14" t="str">
        <f t="shared" si="0"/>
        <v/>
      </c>
      <c r="H36" s="188" t="str">
        <f t="shared" si="1"/>
        <v/>
      </c>
      <c r="I36" s="10"/>
      <c r="J36" s="10"/>
      <c r="K36" s="10"/>
      <c r="L36" s="10"/>
      <c r="M36" s="10"/>
      <c r="N36" s="10"/>
      <c r="O36" s="10"/>
      <c r="P36" s="10"/>
      <c r="Q36" s="10"/>
      <c r="R36" s="10"/>
      <c r="S36" s="10"/>
      <c r="T36" s="10"/>
      <c r="U36" s="10"/>
      <c r="V36" s="10"/>
      <c r="W36" s="10"/>
      <c r="X36" s="10"/>
      <c r="Y36" s="10"/>
    </row>
    <row r="37" spans="1:25" ht="15" customHeight="1" x14ac:dyDescent="0.25">
      <c r="A37" s="10"/>
      <c r="B37" s="17"/>
      <c r="C37" s="441"/>
      <c r="D37" s="440"/>
      <c r="E37" s="14" t="str">
        <f>IF($D37=0,"",VLOOKUP($C37,'Seznamy a konstanty'!$B$15:$D$53,2,0))</f>
        <v/>
      </c>
      <c r="F37" s="380" t="str">
        <f>IF($D37=0,"",VLOOKUP($C37,'Seznamy a konstanty'!$B$15:$D$53,3,0))</f>
        <v/>
      </c>
      <c r="G37" s="14" t="str">
        <f t="shared" si="0"/>
        <v/>
      </c>
      <c r="H37" s="188" t="str">
        <f t="shared" si="1"/>
        <v/>
      </c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</row>
    <row r="38" spans="1:25" ht="15" customHeight="1" x14ac:dyDescent="0.25">
      <c r="A38" s="10"/>
      <c r="B38" s="17"/>
      <c r="C38" s="441"/>
      <c r="D38" s="440"/>
      <c r="E38" s="14" t="str">
        <f>IF($D38=0,"",VLOOKUP($C38,'Seznamy a konstanty'!$B$15:$D$53,2,0))</f>
        <v/>
      </c>
      <c r="F38" s="380" t="str">
        <f>IF($D38=0,"",VLOOKUP($C38,'Seznamy a konstanty'!$B$15:$D$53,3,0))</f>
        <v/>
      </c>
      <c r="G38" s="14" t="str">
        <f t="shared" si="0"/>
        <v/>
      </c>
      <c r="H38" s="188" t="str">
        <f t="shared" si="1"/>
        <v/>
      </c>
      <c r="I38" s="10"/>
      <c r="J38" s="10"/>
      <c r="K38" s="10"/>
      <c r="L38" s="10"/>
      <c r="M38" s="10"/>
      <c r="N38" s="10"/>
      <c r="O38" s="10"/>
      <c r="P38" s="10"/>
      <c r="Q38" s="10"/>
      <c r="R38" s="10"/>
      <c r="S38" s="10"/>
      <c r="T38" s="10"/>
      <c r="U38" s="10"/>
      <c r="V38" s="10"/>
      <c r="W38" s="10"/>
      <c r="X38" s="10"/>
      <c r="Y38" s="10"/>
    </row>
    <row r="39" spans="1:25" ht="15" customHeight="1" x14ac:dyDescent="0.25">
      <c r="A39" s="10"/>
      <c r="B39" s="17"/>
      <c r="C39" s="441"/>
      <c r="D39" s="440"/>
      <c r="E39" s="14" t="str">
        <f>IF($D39=0,"",VLOOKUP($C39,'Seznamy a konstanty'!$B$15:$D$53,2,0))</f>
        <v/>
      </c>
      <c r="F39" s="380" t="str">
        <f>IF($D39=0,"",VLOOKUP($C39,'Seznamy a konstanty'!$B$15:$D$53,3,0))</f>
        <v/>
      </c>
      <c r="G39" s="14" t="str">
        <f t="shared" si="0"/>
        <v/>
      </c>
      <c r="H39" s="188" t="str">
        <f t="shared" si="1"/>
        <v/>
      </c>
      <c r="I39" s="10"/>
      <c r="J39" s="10"/>
      <c r="K39" s="10"/>
      <c r="L39" s="10"/>
      <c r="M39" s="10"/>
      <c r="N39" s="10"/>
      <c r="O39" s="10"/>
      <c r="P39" s="10"/>
      <c r="Q39" s="10"/>
      <c r="R39" s="10"/>
      <c r="S39" s="10"/>
      <c r="T39" s="10"/>
      <c r="U39" s="10"/>
      <c r="V39" s="10"/>
      <c r="W39" s="10"/>
      <c r="X39" s="10"/>
      <c r="Y39" s="10"/>
    </row>
    <row r="40" spans="1:25" ht="15" customHeight="1" x14ac:dyDescent="0.25">
      <c r="A40" s="10"/>
      <c r="B40" s="17"/>
      <c r="C40" s="441"/>
      <c r="D40" s="440"/>
      <c r="E40" s="14" t="str">
        <f>IF($D40=0,"",VLOOKUP($C40,'Seznamy a konstanty'!$B$15:$D$53,2,0))</f>
        <v/>
      </c>
      <c r="F40" s="380" t="str">
        <f>IF($D40=0,"",VLOOKUP($C40,'Seznamy a konstanty'!$B$15:$D$53,3,0))</f>
        <v/>
      </c>
      <c r="G40" s="14" t="str">
        <f t="shared" si="0"/>
        <v/>
      </c>
      <c r="H40" s="188" t="str">
        <f t="shared" si="1"/>
        <v/>
      </c>
      <c r="I40" s="10"/>
      <c r="J40" s="10"/>
      <c r="K40" s="10"/>
      <c r="L40" s="10"/>
      <c r="M40" s="10"/>
      <c r="N40" s="10"/>
      <c r="O40" s="10"/>
      <c r="P40" s="10"/>
      <c r="Q40" s="10"/>
      <c r="R40" s="10"/>
      <c r="S40" s="10"/>
      <c r="T40" s="10"/>
      <c r="U40" s="10"/>
      <c r="V40" s="10"/>
      <c r="W40" s="10"/>
      <c r="X40" s="10"/>
      <c r="Y40" s="10"/>
    </row>
    <row r="41" spans="1:25" ht="15" customHeight="1" x14ac:dyDescent="0.25">
      <c r="A41" s="10"/>
      <c r="B41" s="17"/>
      <c r="C41" s="441"/>
      <c r="D41" s="440"/>
      <c r="E41" s="14" t="str">
        <f>IF($D41=0,"",VLOOKUP($C41,'Seznamy a konstanty'!$B$15:$D$53,2,0))</f>
        <v/>
      </c>
      <c r="F41" s="380" t="str">
        <f>IF($D41=0,"",VLOOKUP($C41,'Seznamy a konstanty'!$B$15:$D$53,3,0))</f>
        <v/>
      </c>
      <c r="G41" s="14" t="str">
        <f t="shared" si="0"/>
        <v/>
      </c>
      <c r="H41" s="188" t="str">
        <f t="shared" si="1"/>
        <v/>
      </c>
      <c r="I41" s="10"/>
      <c r="J41" s="10"/>
      <c r="K41" s="10"/>
      <c r="L41" s="10"/>
      <c r="M41" s="10"/>
      <c r="N41" s="10"/>
      <c r="O41" s="10"/>
      <c r="P41" s="10"/>
      <c r="Q41" s="10"/>
      <c r="R41" s="10"/>
      <c r="S41" s="10"/>
      <c r="T41" s="10"/>
      <c r="U41" s="10"/>
      <c r="V41" s="10"/>
      <c r="W41" s="10"/>
      <c r="X41" s="10"/>
      <c r="Y41" s="10"/>
    </row>
    <row r="42" spans="1:25" ht="15" customHeight="1" x14ac:dyDescent="0.25">
      <c r="A42" s="10"/>
      <c r="B42" s="17"/>
      <c r="C42" s="441"/>
      <c r="D42" s="440"/>
      <c r="E42" s="14" t="str">
        <f>IF($D42=0,"",VLOOKUP($C42,'Seznamy a konstanty'!$B$15:$D$53,2,0))</f>
        <v/>
      </c>
      <c r="F42" s="380" t="str">
        <f>IF($D42=0,"",VLOOKUP($C42,'Seznamy a konstanty'!$B$15:$D$53,3,0))</f>
        <v/>
      </c>
      <c r="G42" s="14" t="str">
        <f t="shared" si="0"/>
        <v/>
      </c>
      <c r="H42" s="188" t="str">
        <f t="shared" si="1"/>
        <v/>
      </c>
      <c r="I42" s="10"/>
      <c r="J42" s="10"/>
      <c r="K42" s="10"/>
      <c r="L42" s="10"/>
      <c r="M42" s="10"/>
      <c r="N42" s="10"/>
      <c r="O42" s="10"/>
      <c r="P42" s="10"/>
      <c r="Q42" s="10"/>
      <c r="R42" s="10"/>
      <c r="S42" s="10"/>
      <c r="T42" s="10"/>
      <c r="U42" s="10"/>
      <c r="V42" s="10"/>
      <c r="W42" s="10"/>
      <c r="X42" s="10"/>
      <c r="Y42" s="10"/>
    </row>
    <row r="43" spans="1:25" ht="15" customHeight="1" x14ac:dyDescent="0.25">
      <c r="A43" s="10"/>
      <c r="B43" s="17"/>
      <c r="C43" s="441"/>
      <c r="D43" s="440"/>
      <c r="E43" s="14" t="str">
        <f>IF($D43=0,"",VLOOKUP($C43,'Seznamy a konstanty'!$B$15:$D$53,2,0))</f>
        <v/>
      </c>
      <c r="F43" s="380" t="str">
        <f>IF($D43=0,"",VLOOKUP($C43,'Seznamy a konstanty'!$B$15:$D$53,3,0))</f>
        <v/>
      </c>
      <c r="G43" s="14" t="str">
        <f t="shared" si="0"/>
        <v/>
      </c>
      <c r="H43" s="188" t="str">
        <f t="shared" si="1"/>
        <v/>
      </c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</row>
    <row r="44" spans="1:25" ht="15" customHeight="1" x14ac:dyDescent="0.25">
      <c r="A44" s="10"/>
      <c r="B44" s="17"/>
      <c r="C44" s="441"/>
      <c r="D44" s="440"/>
      <c r="E44" s="14" t="str">
        <f>IF($D44=0,"",VLOOKUP($C44,'Seznamy a konstanty'!$B$15:$D$53,2,0))</f>
        <v/>
      </c>
      <c r="F44" s="380" t="str">
        <f>IF($D44=0,"",VLOOKUP($C44,'Seznamy a konstanty'!$B$15:$D$53,3,0))</f>
        <v/>
      </c>
      <c r="G44" s="14" t="str">
        <f t="shared" si="0"/>
        <v/>
      </c>
      <c r="H44" s="188" t="str">
        <f t="shared" si="1"/>
        <v/>
      </c>
      <c r="I44" s="10"/>
      <c r="J44" s="10"/>
      <c r="K44" s="10"/>
      <c r="L44" s="10"/>
      <c r="M44" s="10"/>
      <c r="N44" s="10"/>
      <c r="O44" s="10"/>
      <c r="P44" s="10"/>
      <c r="Q44" s="10"/>
      <c r="R44" s="10"/>
      <c r="S44" s="10"/>
      <c r="T44" s="10"/>
      <c r="U44" s="10"/>
      <c r="V44" s="10"/>
      <c r="W44" s="10"/>
      <c r="X44" s="10"/>
      <c r="Y44" s="10"/>
    </row>
    <row r="45" spans="1:25" ht="15" customHeight="1" x14ac:dyDescent="0.25">
      <c r="A45" s="10"/>
      <c r="B45" s="17"/>
      <c r="C45" s="441"/>
      <c r="D45" s="440"/>
      <c r="E45" s="14" t="str">
        <f>IF($D45=0,"",VLOOKUP($C45,'Seznamy a konstanty'!$B$15:$D$53,2,0))</f>
        <v/>
      </c>
      <c r="F45" s="380" t="str">
        <f>IF($D45=0,"",VLOOKUP($C45,'Seznamy a konstanty'!$B$15:$D$53,3,0))</f>
        <v/>
      </c>
      <c r="G45" s="14" t="str">
        <f t="shared" si="0"/>
        <v/>
      </c>
      <c r="H45" s="188" t="str">
        <f t="shared" si="1"/>
        <v/>
      </c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10"/>
      <c r="T45" s="10"/>
      <c r="U45" s="10"/>
      <c r="V45" s="10"/>
      <c r="W45" s="10"/>
      <c r="X45" s="10"/>
      <c r="Y45" s="10"/>
    </row>
    <row r="46" spans="1:25" ht="15" customHeight="1" x14ac:dyDescent="0.25">
      <c r="A46" s="10"/>
      <c r="B46" s="17"/>
      <c r="C46" s="441"/>
      <c r="D46" s="440"/>
      <c r="E46" s="14" t="str">
        <f>IF($D46=0,"",VLOOKUP($C46,'Seznamy a konstanty'!$B$15:$D$53,2,0))</f>
        <v/>
      </c>
      <c r="F46" s="380" t="str">
        <f>IF($D46=0,"",VLOOKUP($C46,'Seznamy a konstanty'!$B$15:$D$53,3,0))</f>
        <v/>
      </c>
      <c r="G46" s="14" t="str">
        <f t="shared" si="0"/>
        <v/>
      </c>
      <c r="H46" s="188" t="str">
        <f t="shared" si="1"/>
        <v/>
      </c>
      <c r="I46" s="10"/>
      <c r="J46" s="10"/>
      <c r="K46" s="10"/>
      <c r="L46" s="10"/>
      <c r="M46" s="10"/>
      <c r="N46" s="10"/>
      <c r="O46" s="10"/>
      <c r="P46" s="10"/>
      <c r="Q46" s="10"/>
      <c r="R46" s="10"/>
      <c r="S46" s="10"/>
      <c r="T46" s="10"/>
      <c r="U46" s="10"/>
      <c r="V46" s="10"/>
      <c r="W46" s="10"/>
      <c r="X46" s="10"/>
      <c r="Y46" s="10"/>
    </row>
    <row r="47" spans="1:25" ht="15" customHeight="1" x14ac:dyDescent="0.25">
      <c r="A47" s="10"/>
      <c r="B47" s="17"/>
      <c r="C47" s="441"/>
      <c r="D47" s="440"/>
      <c r="E47" s="14" t="str">
        <f>IF($D47=0,"",VLOOKUP($C47,'Seznamy a konstanty'!$B$15:$D$53,2,0))</f>
        <v/>
      </c>
      <c r="F47" s="380" t="str">
        <f>IF($D47=0,"",VLOOKUP($C47,'Seznamy a konstanty'!$B$15:$D$53,3,0))</f>
        <v/>
      </c>
      <c r="G47" s="14" t="str">
        <f t="shared" si="0"/>
        <v/>
      </c>
      <c r="H47" s="188" t="str">
        <f t="shared" si="1"/>
        <v/>
      </c>
      <c r="I47" s="10"/>
      <c r="J47" s="10"/>
      <c r="K47" s="10"/>
      <c r="L47" s="10"/>
      <c r="M47" s="10"/>
      <c r="N47" s="10"/>
      <c r="O47" s="10"/>
      <c r="P47" s="10"/>
      <c r="Q47" s="10"/>
      <c r="R47" s="10"/>
      <c r="S47" s="10"/>
      <c r="T47" s="10"/>
      <c r="U47" s="10"/>
      <c r="V47" s="10"/>
      <c r="W47" s="10"/>
      <c r="X47" s="10"/>
      <c r="Y47" s="10"/>
    </row>
    <row r="48" spans="1:25" ht="15" customHeight="1" x14ac:dyDescent="0.25">
      <c r="A48" s="10"/>
      <c r="B48" s="17"/>
      <c r="C48" s="441"/>
      <c r="D48" s="440"/>
      <c r="E48" s="14" t="str">
        <f>IF($D48=0,"",VLOOKUP($C48,'Seznamy a konstanty'!$B$15:$D$53,2,0))</f>
        <v/>
      </c>
      <c r="F48" s="380" t="str">
        <f>IF($D48=0,"",VLOOKUP($C48,'Seznamy a konstanty'!$B$15:$D$53,3,0))</f>
        <v/>
      </c>
      <c r="G48" s="14" t="str">
        <f t="shared" si="0"/>
        <v/>
      </c>
      <c r="H48" s="188" t="str">
        <f t="shared" si="1"/>
        <v/>
      </c>
      <c r="I48" s="10"/>
      <c r="J48" s="10"/>
      <c r="K48" s="10"/>
      <c r="L48" s="10"/>
      <c r="M48" s="10"/>
      <c r="N48" s="10"/>
      <c r="O48" s="10"/>
      <c r="P48" s="10"/>
      <c r="Q48" s="10"/>
      <c r="R48" s="10"/>
      <c r="S48" s="10"/>
      <c r="T48" s="10"/>
      <c r="U48" s="10"/>
      <c r="V48" s="10"/>
      <c r="W48" s="10"/>
      <c r="X48" s="10"/>
      <c r="Y48" s="10"/>
    </row>
    <row r="49" spans="1:25" ht="15" customHeight="1" x14ac:dyDescent="0.25">
      <c r="A49" s="10"/>
      <c r="B49" s="17"/>
      <c r="C49" s="441"/>
      <c r="D49" s="440"/>
      <c r="E49" s="14" t="str">
        <f>IF($D49=0,"",VLOOKUP($C49,'Seznamy a konstanty'!$B$15:$D$53,2,0))</f>
        <v/>
      </c>
      <c r="F49" s="380" t="str">
        <f>IF($D49=0,"",VLOOKUP($C49,'Seznamy a konstanty'!$B$15:$D$53,3,0))</f>
        <v/>
      </c>
      <c r="G49" s="14" t="str">
        <f t="shared" si="0"/>
        <v/>
      </c>
      <c r="H49" s="188" t="str">
        <f t="shared" si="1"/>
        <v/>
      </c>
      <c r="I49" s="10"/>
      <c r="J49" s="10"/>
      <c r="K49" s="10"/>
      <c r="L49" s="10"/>
      <c r="M49" s="10"/>
      <c r="N49" s="10"/>
      <c r="O49" s="10"/>
      <c r="P49" s="10"/>
      <c r="Q49" s="10"/>
      <c r="R49" s="10"/>
      <c r="S49" s="10"/>
      <c r="T49" s="10"/>
      <c r="U49" s="10"/>
      <c r="V49" s="10"/>
      <c r="W49" s="10"/>
      <c r="X49" s="10"/>
      <c r="Y49" s="10"/>
    </row>
    <row r="50" spans="1:25" ht="15" customHeight="1" x14ac:dyDescent="0.25">
      <c r="A50" s="10"/>
      <c r="B50" s="17"/>
      <c r="C50" s="441"/>
      <c r="D50" s="440"/>
      <c r="E50" s="14" t="str">
        <f>IF($D50=0,"",VLOOKUP($C50,'Seznamy a konstanty'!$B$15:$D$53,2,0))</f>
        <v/>
      </c>
      <c r="F50" s="380" t="str">
        <f>IF($D50=0,"",VLOOKUP($C50,'Seznamy a konstanty'!$B$15:$D$53,3,0))</f>
        <v/>
      </c>
      <c r="G50" s="14" t="str">
        <f t="shared" si="0"/>
        <v/>
      </c>
      <c r="H50" s="188" t="str">
        <f t="shared" si="1"/>
        <v/>
      </c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10"/>
      <c r="T50" s="10"/>
      <c r="U50" s="10"/>
      <c r="V50" s="10"/>
      <c r="W50" s="10"/>
      <c r="X50" s="10"/>
      <c r="Y50" s="10"/>
    </row>
    <row r="51" spans="1:25" ht="15" customHeight="1" x14ac:dyDescent="0.25">
      <c r="A51" s="10"/>
      <c r="B51" s="103"/>
      <c r="C51" s="442"/>
      <c r="D51" s="443"/>
      <c r="E51" s="104" t="str">
        <f>IF($D51=0,"",VLOOKUP($C51,'Seznamy a konstanty'!$B$15:$D$53,2,0))</f>
        <v/>
      </c>
      <c r="F51" s="380" t="str">
        <f>IF($D51=0,"",VLOOKUP($C51,'Seznamy a konstanty'!$B$15:$D$53,3,0))</f>
        <v/>
      </c>
      <c r="G51" s="14" t="str">
        <f t="shared" si="0"/>
        <v/>
      </c>
      <c r="H51" s="188" t="str">
        <f t="shared" si="1"/>
        <v/>
      </c>
      <c r="I51" s="10"/>
      <c r="J51" s="10"/>
      <c r="K51" s="10"/>
      <c r="L51" s="10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10"/>
    </row>
    <row r="52" spans="1:25" x14ac:dyDescent="0.25">
      <c r="A52" s="10"/>
      <c r="B52" s="17"/>
      <c r="C52" s="441"/>
      <c r="D52" s="440"/>
      <c r="E52" s="14" t="str">
        <f>IF($D52=0,"",VLOOKUP($C52,'Seznamy a konstanty'!$B$15:$D$53,2,0))</f>
        <v/>
      </c>
      <c r="F52" s="380" t="str">
        <f>IF($D52=0,"",VLOOKUP($C52,'Seznamy a konstanty'!$B$15:$D$53,3,0))</f>
        <v/>
      </c>
      <c r="G52" s="14" t="str">
        <f t="shared" ref="G52:G101" si="2">IF($D52=0,"",CONCATENATE("MJ/",E52))</f>
        <v/>
      </c>
      <c r="H52" s="188" t="str">
        <f t="shared" ref="H52:H101" si="3">IF($D52=0,"",D52*F52)</f>
        <v/>
      </c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10"/>
    </row>
    <row r="53" spans="1:25" x14ac:dyDescent="0.25">
      <c r="A53" s="10"/>
      <c r="B53" s="17"/>
      <c r="C53" s="441"/>
      <c r="D53" s="440"/>
      <c r="E53" s="14" t="str">
        <f>IF($D53=0,"",VLOOKUP($C53,'Seznamy a konstanty'!$B$15:$D$53,2,0))</f>
        <v/>
      </c>
      <c r="F53" s="380" t="str">
        <f>IF($D53=0,"",VLOOKUP($C53,'Seznamy a konstanty'!$B$15:$D$53,3,0))</f>
        <v/>
      </c>
      <c r="G53" s="14" t="str">
        <f t="shared" si="2"/>
        <v/>
      </c>
      <c r="H53" s="188" t="str">
        <f t="shared" si="3"/>
        <v/>
      </c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10"/>
    </row>
    <row r="54" spans="1:25" x14ac:dyDescent="0.25">
      <c r="A54" s="10"/>
      <c r="B54" s="17"/>
      <c r="C54" s="441"/>
      <c r="D54" s="440"/>
      <c r="E54" s="14" t="str">
        <f>IF($D54=0,"",VLOOKUP($C54,'Seznamy a konstanty'!$B$15:$D$53,2,0))</f>
        <v/>
      </c>
      <c r="F54" s="380" t="str">
        <f>IF($D54=0,"",VLOOKUP($C54,'Seznamy a konstanty'!$B$15:$D$53,3,0))</f>
        <v/>
      </c>
      <c r="G54" s="14" t="str">
        <f t="shared" si="2"/>
        <v/>
      </c>
      <c r="H54" s="188" t="str">
        <f t="shared" si="3"/>
        <v/>
      </c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10"/>
    </row>
    <row r="55" spans="1:25" x14ac:dyDescent="0.25">
      <c r="A55" s="10"/>
      <c r="B55" s="17"/>
      <c r="C55" s="441"/>
      <c r="D55" s="440"/>
      <c r="E55" s="14" t="str">
        <f>IF($D55=0,"",VLOOKUP($C55,'Seznamy a konstanty'!$B$15:$D$53,2,0))</f>
        <v/>
      </c>
      <c r="F55" s="380" t="str">
        <f>IF($D55=0,"",VLOOKUP($C55,'Seznamy a konstanty'!$B$15:$D$53,3,0))</f>
        <v/>
      </c>
      <c r="G55" s="14" t="str">
        <f t="shared" si="2"/>
        <v/>
      </c>
      <c r="H55" s="188" t="str">
        <f t="shared" si="3"/>
        <v/>
      </c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10"/>
    </row>
    <row r="56" spans="1:25" x14ac:dyDescent="0.25">
      <c r="A56" s="10"/>
      <c r="B56" s="17"/>
      <c r="C56" s="441"/>
      <c r="D56" s="440"/>
      <c r="E56" s="14" t="str">
        <f>IF($D56=0,"",VLOOKUP($C56,'Seznamy a konstanty'!$B$15:$D$53,2,0))</f>
        <v/>
      </c>
      <c r="F56" s="380" t="str">
        <f>IF($D56=0,"",VLOOKUP($C56,'Seznamy a konstanty'!$B$15:$D$53,3,0))</f>
        <v/>
      </c>
      <c r="G56" s="14" t="str">
        <f t="shared" si="2"/>
        <v/>
      </c>
      <c r="H56" s="188" t="str">
        <f t="shared" si="3"/>
        <v/>
      </c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10"/>
    </row>
    <row r="57" spans="1:25" x14ac:dyDescent="0.25">
      <c r="A57" s="10"/>
      <c r="B57" s="17"/>
      <c r="C57" s="441"/>
      <c r="D57" s="440"/>
      <c r="E57" s="14" t="str">
        <f>IF($D57=0,"",VLOOKUP($C57,'Seznamy a konstanty'!$B$15:$D$53,2,0))</f>
        <v/>
      </c>
      <c r="F57" s="380" t="str">
        <f>IF($D57=0,"",VLOOKUP($C57,'Seznamy a konstanty'!$B$15:$D$53,3,0))</f>
        <v/>
      </c>
      <c r="G57" s="14" t="str">
        <f t="shared" si="2"/>
        <v/>
      </c>
      <c r="H57" s="188" t="str">
        <f t="shared" si="3"/>
        <v/>
      </c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10"/>
    </row>
    <row r="58" spans="1:25" x14ac:dyDescent="0.25">
      <c r="A58" s="10"/>
      <c r="B58" s="17"/>
      <c r="C58" s="441"/>
      <c r="D58" s="440"/>
      <c r="E58" s="14" t="str">
        <f>IF($D58=0,"",VLOOKUP($C58,'Seznamy a konstanty'!$B$15:$D$53,2,0))</f>
        <v/>
      </c>
      <c r="F58" s="380" t="str">
        <f>IF($D58=0,"",VLOOKUP($C58,'Seznamy a konstanty'!$B$15:$D$53,3,0))</f>
        <v/>
      </c>
      <c r="G58" s="14" t="str">
        <f t="shared" si="2"/>
        <v/>
      </c>
      <c r="H58" s="188" t="str">
        <f t="shared" si="3"/>
        <v/>
      </c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10"/>
    </row>
    <row r="59" spans="1:25" x14ac:dyDescent="0.25">
      <c r="A59" s="10"/>
      <c r="B59" s="17"/>
      <c r="C59" s="441"/>
      <c r="D59" s="440"/>
      <c r="E59" s="14" t="str">
        <f>IF($D59=0,"",VLOOKUP($C59,'Seznamy a konstanty'!$B$15:$D$53,2,0))</f>
        <v/>
      </c>
      <c r="F59" s="380" t="str">
        <f>IF($D59=0,"",VLOOKUP($C59,'Seznamy a konstanty'!$B$15:$D$53,3,0))</f>
        <v/>
      </c>
      <c r="G59" s="14" t="str">
        <f t="shared" si="2"/>
        <v/>
      </c>
      <c r="H59" s="188" t="str">
        <f t="shared" si="3"/>
        <v/>
      </c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10"/>
    </row>
    <row r="60" spans="1:25" x14ac:dyDescent="0.25">
      <c r="A60" s="10"/>
      <c r="B60" s="17"/>
      <c r="C60" s="441"/>
      <c r="D60" s="440"/>
      <c r="E60" s="14" t="str">
        <f>IF($D60=0,"",VLOOKUP($C60,'Seznamy a konstanty'!$B$15:$D$53,2,0))</f>
        <v/>
      </c>
      <c r="F60" s="380" t="str">
        <f>IF($D60=0,"",VLOOKUP($C60,'Seznamy a konstanty'!$B$15:$D$53,3,0))</f>
        <v/>
      </c>
      <c r="G60" s="14" t="str">
        <f t="shared" si="2"/>
        <v/>
      </c>
      <c r="H60" s="188" t="str">
        <f t="shared" si="3"/>
        <v/>
      </c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10"/>
    </row>
    <row r="61" spans="1:25" x14ac:dyDescent="0.25">
      <c r="A61" s="10"/>
      <c r="B61" s="17"/>
      <c r="C61" s="441"/>
      <c r="D61" s="440"/>
      <c r="E61" s="14" t="str">
        <f>IF($D61=0,"",VLOOKUP($C61,'Seznamy a konstanty'!$B$15:$D$53,2,0))</f>
        <v/>
      </c>
      <c r="F61" s="380" t="str">
        <f>IF($D61=0,"",VLOOKUP($C61,'Seznamy a konstanty'!$B$15:$D$53,3,0))</f>
        <v/>
      </c>
      <c r="G61" s="14" t="str">
        <f t="shared" si="2"/>
        <v/>
      </c>
      <c r="H61" s="188" t="str">
        <f t="shared" si="3"/>
        <v/>
      </c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10"/>
    </row>
    <row r="62" spans="1:25" x14ac:dyDescent="0.25">
      <c r="A62" s="10"/>
      <c r="B62" s="17"/>
      <c r="C62" s="441"/>
      <c r="D62" s="440"/>
      <c r="E62" s="14" t="str">
        <f>IF($D62=0,"",VLOOKUP($C62,'Seznamy a konstanty'!$B$15:$D$53,2,0))</f>
        <v/>
      </c>
      <c r="F62" s="380" t="str">
        <f>IF($D62=0,"",VLOOKUP($C62,'Seznamy a konstanty'!$B$15:$D$53,3,0))</f>
        <v/>
      </c>
      <c r="G62" s="14" t="str">
        <f t="shared" si="2"/>
        <v/>
      </c>
      <c r="H62" s="188" t="str">
        <f t="shared" si="3"/>
        <v/>
      </c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10"/>
    </row>
    <row r="63" spans="1:25" x14ac:dyDescent="0.25">
      <c r="A63" s="10"/>
      <c r="B63" s="17"/>
      <c r="C63" s="441"/>
      <c r="D63" s="440"/>
      <c r="E63" s="14" t="str">
        <f>IF($D63=0,"",VLOOKUP($C63,'Seznamy a konstanty'!$B$15:$D$53,2,0))</f>
        <v/>
      </c>
      <c r="F63" s="380" t="str">
        <f>IF($D63=0,"",VLOOKUP($C63,'Seznamy a konstanty'!$B$15:$D$53,3,0))</f>
        <v/>
      </c>
      <c r="G63" s="14" t="str">
        <f t="shared" si="2"/>
        <v/>
      </c>
      <c r="H63" s="188" t="str">
        <f t="shared" si="3"/>
        <v/>
      </c>
      <c r="I63" s="10"/>
      <c r="J63" s="10"/>
      <c r="K63" s="10"/>
      <c r="L63" s="10"/>
      <c r="M63" s="10"/>
      <c r="N63" s="10"/>
      <c r="O63" s="10"/>
      <c r="P63" s="10"/>
      <c r="Q63" s="10"/>
      <c r="R63" s="10"/>
      <c r="S63" s="10"/>
      <c r="T63" s="10"/>
      <c r="U63" s="10"/>
      <c r="V63" s="10"/>
      <c r="W63" s="10"/>
      <c r="X63" s="10"/>
      <c r="Y63" s="10"/>
    </row>
    <row r="64" spans="1:25" x14ac:dyDescent="0.25">
      <c r="A64" s="10"/>
      <c r="B64" s="17"/>
      <c r="C64" s="441"/>
      <c r="D64" s="440"/>
      <c r="E64" s="14" t="str">
        <f>IF($D64=0,"",VLOOKUP($C64,'Seznamy a konstanty'!$B$15:$D$53,2,0))</f>
        <v/>
      </c>
      <c r="F64" s="380" t="str">
        <f>IF($D64=0,"",VLOOKUP($C64,'Seznamy a konstanty'!$B$15:$D$53,3,0))</f>
        <v/>
      </c>
      <c r="G64" s="14" t="str">
        <f t="shared" si="2"/>
        <v/>
      </c>
      <c r="H64" s="188" t="str">
        <f t="shared" si="3"/>
        <v/>
      </c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10"/>
    </row>
    <row r="65" spans="1:25" x14ac:dyDescent="0.25">
      <c r="A65" s="10"/>
      <c r="B65" s="17"/>
      <c r="C65" s="441"/>
      <c r="D65" s="440"/>
      <c r="E65" s="14" t="str">
        <f>IF($D65=0,"",VLOOKUP($C65,'Seznamy a konstanty'!$B$15:$D$53,2,0))</f>
        <v/>
      </c>
      <c r="F65" s="380" t="str">
        <f>IF($D65=0,"",VLOOKUP($C65,'Seznamy a konstanty'!$B$15:$D$53,3,0))</f>
        <v/>
      </c>
      <c r="G65" s="14" t="str">
        <f t="shared" si="2"/>
        <v/>
      </c>
      <c r="H65" s="188" t="str">
        <f t="shared" si="3"/>
        <v/>
      </c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10"/>
    </row>
    <row r="66" spans="1:25" x14ac:dyDescent="0.25">
      <c r="A66" s="10"/>
      <c r="B66" s="17"/>
      <c r="C66" s="441"/>
      <c r="D66" s="440"/>
      <c r="E66" s="14" t="str">
        <f>IF($D66=0,"",VLOOKUP($C66,'Seznamy a konstanty'!$B$15:$D$53,2,0))</f>
        <v/>
      </c>
      <c r="F66" s="380" t="str">
        <f>IF($D66=0,"",VLOOKUP($C66,'Seznamy a konstanty'!$B$15:$D$53,3,0))</f>
        <v/>
      </c>
      <c r="G66" s="14" t="str">
        <f t="shared" si="2"/>
        <v/>
      </c>
      <c r="H66" s="188" t="str">
        <f t="shared" si="3"/>
        <v/>
      </c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10"/>
    </row>
    <row r="67" spans="1:25" x14ac:dyDescent="0.25">
      <c r="A67" s="10"/>
      <c r="B67" s="17"/>
      <c r="C67" s="441"/>
      <c r="D67" s="440"/>
      <c r="E67" s="14" t="str">
        <f>IF($D67=0,"",VLOOKUP($C67,'Seznamy a konstanty'!$B$15:$D$53,2,0))</f>
        <v/>
      </c>
      <c r="F67" s="380" t="str">
        <f>IF($D67=0,"",VLOOKUP($C67,'Seznamy a konstanty'!$B$15:$D$53,3,0))</f>
        <v/>
      </c>
      <c r="G67" s="14" t="str">
        <f t="shared" si="2"/>
        <v/>
      </c>
      <c r="H67" s="188" t="str">
        <f t="shared" si="3"/>
        <v/>
      </c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10"/>
    </row>
    <row r="68" spans="1:25" x14ac:dyDescent="0.25">
      <c r="A68" s="10"/>
      <c r="B68" s="17"/>
      <c r="C68" s="441"/>
      <c r="D68" s="440"/>
      <c r="E68" s="14" t="str">
        <f>IF($D68=0,"",VLOOKUP($C68,'Seznamy a konstanty'!$B$15:$D$53,2,0))</f>
        <v/>
      </c>
      <c r="F68" s="380" t="str">
        <f>IF($D68=0,"",VLOOKUP($C68,'Seznamy a konstanty'!$B$15:$D$53,3,0))</f>
        <v/>
      </c>
      <c r="G68" s="14" t="str">
        <f t="shared" si="2"/>
        <v/>
      </c>
      <c r="H68" s="188" t="str">
        <f t="shared" si="3"/>
        <v/>
      </c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10"/>
    </row>
    <row r="69" spans="1:25" x14ac:dyDescent="0.25">
      <c r="A69" s="10"/>
      <c r="B69" s="17"/>
      <c r="C69" s="441"/>
      <c r="D69" s="440"/>
      <c r="E69" s="14" t="str">
        <f>IF($D69=0,"",VLOOKUP($C69,'Seznamy a konstanty'!$B$15:$D$53,2,0))</f>
        <v/>
      </c>
      <c r="F69" s="380" t="str">
        <f>IF($D69=0,"",VLOOKUP($C69,'Seznamy a konstanty'!$B$15:$D$53,3,0))</f>
        <v/>
      </c>
      <c r="G69" s="14" t="str">
        <f t="shared" si="2"/>
        <v/>
      </c>
      <c r="H69" s="188" t="str">
        <f t="shared" si="3"/>
        <v/>
      </c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10"/>
    </row>
    <row r="70" spans="1:25" x14ac:dyDescent="0.25">
      <c r="A70" s="10"/>
      <c r="B70" s="17"/>
      <c r="C70" s="441"/>
      <c r="D70" s="440"/>
      <c r="E70" s="14" t="str">
        <f>IF($D70=0,"",VLOOKUP($C70,'Seznamy a konstanty'!$B$15:$D$53,2,0))</f>
        <v/>
      </c>
      <c r="F70" s="380" t="str">
        <f>IF($D70=0,"",VLOOKUP($C70,'Seznamy a konstanty'!$B$15:$D$53,3,0))</f>
        <v/>
      </c>
      <c r="G70" s="14" t="str">
        <f t="shared" si="2"/>
        <v/>
      </c>
      <c r="H70" s="188" t="str">
        <f t="shared" si="3"/>
        <v/>
      </c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10"/>
    </row>
    <row r="71" spans="1:25" x14ac:dyDescent="0.25">
      <c r="A71" s="10"/>
      <c r="B71" s="17"/>
      <c r="C71" s="441"/>
      <c r="D71" s="440"/>
      <c r="E71" s="14" t="str">
        <f>IF($D71=0,"",VLOOKUP($C71,'Seznamy a konstanty'!$B$15:$D$53,2,0))</f>
        <v/>
      </c>
      <c r="F71" s="380" t="str">
        <f>IF($D71=0,"",VLOOKUP($C71,'Seznamy a konstanty'!$B$15:$D$53,3,0))</f>
        <v/>
      </c>
      <c r="G71" s="14" t="str">
        <f t="shared" si="2"/>
        <v/>
      </c>
      <c r="H71" s="188" t="str">
        <f t="shared" si="3"/>
        <v/>
      </c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10"/>
    </row>
    <row r="72" spans="1:25" x14ac:dyDescent="0.25">
      <c r="A72" s="10"/>
      <c r="B72" s="17"/>
      <c r="C72" s="441"/>
      <c r="D72" s="440"/>
      <c r="E72" s="14" t="str">
        <f>IF($D72=0,"",VLOOKUP($C72,'Seznamy a konstanty'!$B$15:$D$53,2,0))</f>
        <v/>
      </c>
      <c r="F72" s="380" t="str">
        <f>IF($D72=0,"",VLOOKUP($C72,'Seznamy a konstanty'!$B$15:$D$53,3,0))</f>
        <v/>
      </c>
      <c r="G72" s="14" t="str">
        <f t="shared" si="2"/>
        <v/>
      </c>
      <c r="H72" s="188" t="str">
        <f t="shared" si="3"/>
        <v/>
      </c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10"/>
    </row>
    <row r="73" spans="1:25" x14ac:dyDescent="0.25">
      <c r="A73" s="10"/>
      <c r="B73" s="17"/>
      <c r="C73" s="441"/>
      <c r="D73" s="440"/>
      <c r="E73" s="14" t="str">
        <f>IF($D73=0,"",VLOOKUP($C73,'Seznamy a konstanty'!$B$15:$D$53,2,0))</f>
        <v/>
      </c>
      <c r="F73" s="380" t="str">
        <f>IF($D73=0,"",VLOOKUP($C73,'Seznamy a konstanty'!$B$15:$D$53,3,0))</f>
        <v/>
      </c>
      <c r="G73" s="14" t="str">
        <f t="shared" si="2"/>
        <v/>
      </c>
      <c r="H73" s="188" t="str">
        <f t="shared" si="3"/>
        <v/>
      </c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10"/>
    </row>
    <row r="74" spans="1:25" x14ac:dyDescent="0.25">
      <c r="A74" s="10"/>
      <c r="B74" s="17"/>
      <c r="C74" s="441"/>
      <c r="D74" s="440"/>
      <c r="E74" s="14" t="str">
        <f>IF($D74=0,"",VLOOKUP($C74,'Seznamy a konstanty'!$B$15:$D$53,2,0))</f>
        <v/>
      </c>
      <c r="F74" s="380" t="str">
        <f>IF($D74=0,"",VLOOKUP($C74,'Seznamy a konstanty'!$B$15:$D$53,3,0))</f>
        <v/>
      </c>
      <c r="G74" s="14" t="str">
        <f t="shared" si="2"/>
        <v/>
      </c>
      <c r="H74" s="188" t="str">
        <f t="shared" si="3"/>
        <v/>
      </c>
      <c r="I74" s="10"/>
      <c r="J74" s="10"/>
      <c r="K74" s="10"/>
      <c r="L74" s="10"/>
      <c r="M74" s="10"/>
      <c r="N74" s="10"/>
      <c r="O74" s="10"/>
      <c r="P74" s="10"/>
      <c r="Q74" s="10"/>
      <c r="R74" s="10"/>
      <c r="S74" s="10"/>
      <c r="T74" s="10"/>
      <c r="U74" s="10"/>
      <c r="V74" s="10"/>
      <c r="W74" s="10"/>
      <c r="X74" s="10"/>
      <c r="Y74" s="10"/>
    </row>
    <row r="75" spans="1:25" x14ac:dyDescent="0.25">
      <c r="A75" s="10"/>
      <c r="B75" s="17"/>
      <c r="C75" s="441"/>
      <c r="D75" s="440"/>
      <c r="E75" s="14" t="str">
        <f>IF($D75=0,"",VLOOKUP($C75,'Seznamy a konstanty'!$B$15:$D$53,2,0))</f>
        <v/>
      </c>
      <c r="F75" s="380" t="str">
        <f>IF($D75=0,"",VLOOKUP($C75,'Seznamy a konstanty'!$B$15:$D$53,3,0))</f>
        <v/>
      </c>
      <c r="G75" s="14" t="str">
        <f t="shared" si="2"/>
        <v/>
      </c>
      <c r="H75" s="188" t="str">
        <f t="shared" si="3"/>
        <v/>
      </c>
      <c r="I75" s="10"/>
      <c r="J75" s="10"/>
      <c r="K75" s="10"/>
      <c r="L75" s="10"/>
      <c r="M75" s="10"/>
      <c r="N75" s="10"/>
      <c r="O75" s="10"/>
      <c r="P75" s="10"/>
      <c r="Q75" s="10"/>
      <c r="R75" s="10"/>
      <c r="S75" s="10"/>
      <c r="T75" s="10"/>
      <c r="U75" s="10"/>
      <c r="V75" s="10"/>
      <c r="W75" s="10"/>
      <c r="X75" s="10"/>
      <c r="Y75" s="10"/>
    </row>
    <row r="76" spans="1:25" x14ac:dyDescent="0.25">
      <c r="A76" s="10"/>
      <c r="B76" s="17"/>
      <c r="C76" s="441"/>
      <c r="D76" s="440"/>
      <c r="E76" s="14" t="str">
        <f>IF($D76=0,"",VLOOKUP($C76,'Seznamy a konstanty'!$B$15:$D$53,2,0))</f>
        <v/>
      </c>
      <c r="F76" s="380" t="str">
        <f>IF($D76=0,"",VLOOKUP($C76,'Seznamy a konstanty'!$B$15:$D$53,3,0))</f>
        <v/>
      </c>
      <c r="G76" s="14" t="str">
        <f t="shared" si="2"/>
        <v/>
      </c>
      <c r="H76" s="188" t="str">
        <f t="shared" si="3"/>
        <v/>
      </c>
      <c r="I76" s="10"/>
      <c r="J76" s="10"/>
      <c r="K76" s="10"/>
      <c r="L76" s="10"/>
      <c r="M76" s="10"/>
      <c r="N76" s="10"/>
      <c r="O76" s="10"/>
      <c r="P76" s="10"/>
      <c r="Q76" s="10"/>
      <c r="R76" s="10"/>
      <c r="S76" s="10"/>
      <c r="T76" s="10"/>
      <c r="U76" s="10"/>
      <c r="V76" s="10"/>
      <c r="W76" s="10"/>
      <c r="X76" s="10"/>
      <c r="Y76" s="10"/>
    </row>
    <row r="77" spans="1:25" x14ac:dyDescent="0.25">
      <c r="A77" s="10"/>
      <c r="B77" s="17"/>
      <c r="C77" s="441"/>
      <c r="D77" s="440"/>
      <c r="E77" s="14" t="str">
        <f>IF($D77=0,"",VLOOKUP($C77,'Seznamy a konstanty'!$B$15:$D$53,2,0))</f>
        <v/>
      </c>
      <c r="F77" s="380" t="str">
        <f>IF($D77=0,"",VLOOKUP($C77,'Seznamy a konstanty'!$B$15:$D$53,3,0))</f>
        <v/>
      </c>
      <c r="G77" s="14" t="str">
        <f t="shared" si="2"/>
        <v/>
      </c>
      <c r="H77" s="188" t="str">
        <f t="shared" si="3"/>
        <v/>
      </c>
      <c r="I77" s="10"/>
      <c r="J77" s="10"/>
      <c r="K77" s="10"/>
      <c r="L77" s="10"/>
      <c r="M77" s="10"/>
      <c r="N77" s="10"/>
      <c r="O77" s="10"/>
      <c r="P77" s="10"/>
      <c r="Q77" s="10"/>
      <c r="R77" s="10"/>
      <c r="S77" s="10"/>
      <c r="T77" s="10"/>
      <c r="U77" s="10"/>
      <c r="V77" s="10"/>
      <c r="W77" s="10"/>
      <c r="X77" s="10"/>
      <c r="Y77" s="10"/>
    </row>
    <row r="78" spans="1:25" x14ac:dyDescent="0.25">
      <c r="A78" s="10"/>
      <c r="B78" s="17"/>
      <c r="C78" s="441"/>
      <c r="D78" s="440"/>
      <c r="E78" s="14" t="str">
        <f>IF($D78=0,"",VLOOKUP($C78,'Seznamy a konstanty'!$B$15:$D$53,2,0))</f>
        <v/>
      </c>
      <c r="F78" s="380" t="str">
        <f>IF($D78=0,"",VLOOKUP($C78,'Seznamy a konstanty'!$B$15:$D$53,3,0))</f>
        <v/>
      </c>
      <c r="G78" s="14" t="str">
        <f t="shared" si="2"/>
        <v/>
      </c>
      <c r="H78" s="188" t="str">
        <f t="shared" si="3"/>
        <v/>
      </c>
      <c r="I78" s="10"/>
      <c r="J78" s="10"/>
      <c r="K78" s="10"/>
      <c r="L78" s="10"/>
      <c r="M78" s="10"/>
      <c r="N78" s="10"/>
      <c r="O78" s="10"/>
      <c r="P78" s="10"/>
      <c r="Q78" s="10"/>
      <c r="R78" s="10"/>
      <c r="S78" s="10"/>
      <c r="T78" s="10"/>
      <c r="U78" s="10"/>
      <c r="V78" s="10"/>
      <c r="W78" s="10"/>
      <c r="X78" s="10"/>
      <c r="Y78" s="10"/>
    </row>
    <row r="79" spans="1:25" x14ac:dyDescent="0.25">
      <c r="A79" s="10"/>
      <c r="B79" s="17"/>
      <c r="C79" s="441"/>
      <c r="D79" s="440"/>
      <c r="E79" s="14" t="str">
        <f>IF($D79=0,"",VLOOKUP($C79,'Seznamy a konstanty'!$B$15:$D$53,2,0))</f>
        <v/>
      </c>
      <c r="F79" s="380" t="str">
        <f>IF($D79=0,"",VLOOKUP($C79,'Seznamy a konstanty'!$B$15:$D$53,3,0))</f>
        <v/>
      </c>
      <c r="G79" s="14" t="str">
        <f t="shared" si="2"/>
        <v/>
      </c>
      <c r="H79" s="188" t="str">
        <f t="shared" si="3"/>
        <v/>
      </c>
      <c r="I79" s="10"/>
      <c r="J79" s="10"/>
      <c r="K79" s="10"/>
      <c r="L79" s="10"/>
      <c r="M79" s="10"/>
      <c r="N79" s="10"/>
      <c r="O79" s="10"/>
      <c r="P79" s="10"/>
      <c r="Q79" s="10"/>
      <c r="R79" s="10"/>
      <c r="S79" s="10"/>
      <c r="T79" s="10"/>
      <c r="U79" s="10"/>
      <c r="V79" s="10"/>
      <c r="W79" s="10"/>
      <c r="X79" s="10"/>
      <c r="Y79" s="10"/>
    </row>
    <row r="80" spans="1:25" x14ac:dyDescent="0.25">
      <c r="A80" s="10"/>
      <c r="B80" s="17"/>
      <c r="C80" s="441"/>
      <c r="D80" s="440"/>
      <c r="E80" s="14" t="str">
        <f>IF($D80=0,"",VLOOKUP($C80,'Seznamy a konstanty'!$B$15:$D$53,2,0))</f>
        <v/>
      </c>
      <c r="F80" s="380" t="str">
        <f>IF($D80=0,"",VLOOKUP($C80,'Seznamy a konstanty'!$B$15:$D$53,3,0))</f>
        <v/>
      </c>
      <c r="G80" s="14" t="str">
        <f t="shared" si="2"/>
        <v/>
      </c>
      <c r="H80" s="188" t="str">
        <f t="shared" si="3"/>
        <v/>
      </c>
      <c r="I80" s="10"/>
      <c r="J80" s="10"/>
      <c r="K80" s="10"/>
      <c r="L80" s="10"/>
      <c r="M80" s="10"/>
      <c r="N80" s="10"/>
      <c r="O80" s="10"/>
      <c r="P80" s="10"/>
      <c r="Q80" s="10"/>
      <c r="R80" s="10"/>
      <c r="S80" s="10"/>
      <c r="T80" s="10"/>
      <c r="U80" s="10"/>
      <c r="V80" s="10"/>
      <c r="W80" s="10"/>
      <c r="X80" s="10"/>
      <c r="Y80" s="10"/>
    </row>
    <row r="81" spans="1:25" x14ac:dyDescent="0.25">
      <c r="A81" s="10"/>
      <c r="B81" s="17"/>
      <c r="C81" s="441"/>
      <c r="D81" s="440"/>
      <c r="E81" s="14" t="str">
        <f>IF($D81=0,"",VLOOKUP($C81,'Seznamy a konstanty'!$B$15:$D$53,2,0))</f>
        <v/>
      </c>
      <c r="F81" s="380" t="str">
        <f>IF($D81=0,"",VLOOKUP($C81,'Seznamy a konstanty'!$B$15:$D$53,3,0))</f>
        <v/>
      </c>
      <c r="G81" s="14" t="str">
        <f t="shared" si="2"/>
        <v/>
      </c>
      <c r="H81" s="188" t="str">
        <f t="shared" si="3"/>
        <v/>
      </c>
      <c r="I81" s="10"/>
      <c r="J81" s="10"/>
      <c r="K81" s="10"/>
      <c r="L81" s="10"/>
      <c r="M81" s="10"/>
      <c r="N81" s="10"/>
      <c r="O81" s="10"/>
      <c r="P81" s="10"/>
      <c r="Q81" s="10"/>
      <c r="R81" s="10"/>
      <c r="S81" s="10"/>
      <c r="T81" s="10"/>
      <c r="U81" s="10"/>
      <c r="V81" s="10"/>
      <c r="W81" s="10"/>
      <c r="X81" s="10"/>
      <c r="Y81" s="10"/>
    </row>
    <row r="82" spans="1:25" x14ac:dyDescent="0.25">
      <c r="A82" s="10"/>
      <c r="B82" s="17"/>
      <c r="C82" s="441"/>
      <c r="D82" s="440"/>
      <c r="E82" s="14" t="str">
        <f>IF($D82=0,"",VLOOKUP($C82,'Seznamy a konstanty'!$B$15:$D$53,2,0))</f>
        <v/>
      </c>
      <c r="F82" s="380" t="str">
        <f>IF($D82=0,"",VLOOKUP($C82,'Seznamy a konstanty'!$B$15:$D$53,3,0))</f>
        <v/>
      </c>
      <c r="G82" s="14" t="str">
        <f t="shared" si="2"/>
        <v/>
      </c>
      <c r="H82" s="188" t="str">
        <f t="shared" si="3"/>
        <v/>
      </c>
      <c r="I82" s="10"/>
      <c r="J82" s="10"/>
      <c r="K82" s="10"/>
      <c r="L82" s="10"/>
      <c r="M82" s="10"/>
      <c r="N82" s="10"/>
      <c r="O82" s="10"/>
      <c r="P82" s="10"/>
      <c r="Q82" s="10"/>
      <c r="R82" s="10"/>
      <c r="S82" s="10"/>
      <c r="T82" s="10"/>
      <c r="U82" s="10"/>
      <c r="V82" s="10"/>
      <c r="W82" s="10"/>
      <c r="X82" s="10"/>
      <c r="Y82" s="10"/>
    </row>
    <row r="83" spans="1:25" x14ac:dyDescent="0.25">
      <c r="A83" s="10"/>
      <c r="B83" s="17"/>
      <c r="C83" s="441"/>
      <c r="D83" s="440"/>
      <c r="E83" s="14" t="str">
        <f>IF($D83=0,"",VLOOKUP($C83,'Seznamy a konstanty'!$B$15:$D$53,2,0))</f>
        <v/>
      </c>
      <c r="F83" s="380" t="str">
        <f>IF($D83=0,"",VLOOKUP($C83,'Seznamy a konstanty'!$B$15:$D$53,3,0))</f>
        <v/>
      </c>
      <c r="G83" s="14" t="str">
        <f t="shared" si="2"/>
        <v/>
      </c>
      <c r="H83" s="188" t="str">
        <f t="shared" si="3"/>
        <v/>
      </c>
      <c r="I83" s="10"/>
      <c r="J83" s="10"/>
      <c r="K83" s="10"/>
      <c r="L83" s="10"/>
      <c r="M83" s="10"/>
      <c r="N83" s="10"/>
      <c r="O83" s="10"/>
      <c r="P83" s="10"/>
      <c r="Q83" s="10"/>
      <c r="R83" s="10"/>
      <c r="S83" s="10"/>
      <c r="T83" s="10"/>
      <c r="U83" s="10"/>
      <c r="V83" s="10"/>
      <c r="W83" s="10"/>
      <c r="X83" s="10"/>
      <c r="Y83" s="10"/>
    </row>
    <row r="84" spans="1:25" x14ac:dyDescent="0.25">
      <c r="A84" s="10"/>
      <c r="B84" s="17"/>
      <c r="C84" s="441"/>
      <c r="D84" s="440"/>
      <c r="E84" s="14" t="str">
        <f>IF($D84=0,"",VLOOKUP($C84,'Seznamy a konstanty'!$B$15:$D$53,2,0))</f>
        <v/>
      </c>
      <c r="F84" s="380" t="str">
        <f>IF($D84=0,"",VLOOKUP($C84,'Seznamy a konstanty'!$B$15:$D$53,3,0))</f>
        <v/>
      </c>
      <c r="G84" s="14" t="str">
        <f t="shared" si="2"/>
        <v/>
      </c>
      <c r="H84" s="188" t="str">
        <f t="shared" si="3"/>
        <v/>
      </c>
      <c r="I84" s="10"/>
      <c r="J84" s="10"/>
      <c r="K84" s="10"/>
      <c r="L84" s="10"/>
      <c r="M84" s="10"/>
      <c r="N84" s="10"/>
      <c r="O84" s="10"/>
      <c r="P84" s="10"/>
      <c r="Q84" s="10"/>
      <c r="R84" s="10"/>
      <c r="S84" s="10"/>
      <c r="T84" s="10"/>
      <c r="U84" s="10"/>
      <c r="V84" s="10"/>
      <c r="W84" s="10"/>
      <c r="X84" s="10"/>
      <c r="Y84" s="10"/>
    </row>
    <row r="85" spans="1:25" x14ac:dyDescent="0.25">
      <c r="A85" s="10"/>
      <c r="B85" s="17"/>
      <c r="C85" s="441"/>
      <c r="D85" s="440"/>
      <c r="E85" s="14" t="str">
        <f>IF($D85=0,"",VLOOKUP($C85,'Seznamy a konstanty'!$B$15:$D$53,2,0))</f>
        <v/>
      </c>
      <c r="F85" s="380" t="str">
        <f>IF($D85=0,"",VLOOKUP($C85,'Seznamy a konstanty'!$B$15:$D$53,3,0))</f>
        <v/>
      </c>
      <c r="G85" s="14" t="str">
        <f t="shared" si="2"/>
        <v/>
      </c>
      <c r="H85" s="188" t="str">
        <f t="shared" si="3"/>
        <v/>
      </c>
      <c r="I85" s="10"/>
      <c r="J85" s="10"/>
      <c r="K85" s="10"/>
      <c r="L85" s="10"/>
      <c r="M85" s="10"/>
      <c r="N85" s="10"/>
      <c r="O85" s="10"/>
      <c r="P85" s="10"/>
      <c r="Q85" s="10"/>
      <c r="R85" s="10"/>
      <c r="S85" s="10"/>
      <c r="T85" s="10"/>
      <c r="U85" s="10"/>
      <c r="V85" s="10"/>
      <c r="W85" s="10"/>
      <c r="X85" s="10"/>
      <c r="Y85" s="10"/>
    </row>
    <row r="86" spans="1:25" x14ac:dyDescent="0.25">
      <c r="A86" s="10"/>
      <c r="B86" s="17"/>
      <c r="C86" s="441"/>
      <c r="D86" s="440"/>
      <c r="E86" s="14" t="str">
        <f>IF($D86=0,"",VLOOKUP($C86,'Seznamy a konstanty'!$B$15:$D$53,2,0))</f>
        <v/>
      </c>
      <c r="F86" s="380" t="str">
        <f>IF($D86=0,"",VLOOKUP($C86,'Seznamy a konstanty'!$B$15:$D$53,3,0))</f>
        <v/>
      </c>
      <c r="G86" s="14" t="str">
        <f t="shared" si="2"/>
        <v/>
      </c>
      <c r="H86" s="188" t="str">
        <f t="shared" si="3"/>
        <v/>
      </c>
      <c r="I86" s="10"/>
      <c r="J86" s="10"/>
      <c r="K86" s="10"/>
      <c r="L86" s="10"/>
      <c r="M86" s="10"/>
      <c r="N86" s="10"/>
      <c r="O86" s="10"/>
      <c r="P86" s="10"/>
      <c r="Q86" s="10"/>
      <c r="R86" s="10"/>
      <c r="S86" s="10"/>
      <c r="T86" s="10"/>
      <c r="U86" s="10"/>
      <c r="V86" s="10"/>
      <c r="W86" s="10"/>
      <c r="X86" s="10"/>
      <c r="Y86" s="10"/>
    </row>
    <row r="87" spans="1:25" x14ac:dyDescent="0.25">
      <c r="A87" s="10"/>
      <c r="B87" s="17"/>
      <c r="C87" s="441"/>
      <c r="D87" s="440"/>
      <c r="E87" s="14" t="str">
        <f>IF($D87=0,"",VLOOKUP($C87,'Seznamy a konstanty'!$B$15:$D$53,2,0))</f>
        <v/>
      </c>
      <c r="F87" s="380" t="str">
        <f>IF($D87=0,"",VLOOKUP($C87,'Seznamy a konstanty'!$B$15:$D$53,3,0))</f>
        <v/>
      </c>
      <c r="G87" s="14" t="str">
        <f t="shared" si="2"/>
        <v/>
      </c>
      <c r="H87" s="188" t="str">
        <f t="shared" si="3"/>
        <v/>
      </c>
      <c r="I87" s="10"/>
      <c r="J87" s="10"/>
      <c r="K87" s="10"/>
      <c r="L87" s="10"/>
      <c r="M87" s="10"/>
      <c r="N87" s="10"/>
      <c r="O87" s="10"/>
      <c r="P87" s="10"/>
      <c r="Q87" s="10"/>
      <c r="R87" s="10"/>
      <c r="S87" s="10"/>
      <c r="T87" s="10"/>
      <c r="U87" s="10"/>
      <c r="V87" s="10"/>
      <c r="W87" s="10"/>
      <c r="X87" s="10"/>
      <c r="Y87" s="10"/>
    </row>
    <row r="88" spans="1:25" x14ac:dyDescent="0.25">
      <c r="A88" s="10"/>
      <c r="B88" s="17"/>
      <c r="C88" s="441"/>
      <c r="D88" s="440"/>
      <c r="E88" s="14" t="str">
        <f>IF($D88=0,"",VLOOKUP($C88,'Seznamy a konstanty'!$B$15:$D$53,2,0))</f>
        <v/>
      </c>
      <c r="F88" s="380" t="str">
        <f>IF($D88=0,"",VLOOKUP($C88,'Seznamy a konstanty'!$B$15:$D$53,3,0))</f>
        <v/>
      </c>
      <c r="G88" s="14" t="str">
        <f t="shared" si="2"/>
        <v/>
      </c>
      <c r="H88" s="188" t="str">
        <f t="shared" si="3"/>
        <v/>
      </c>
      <c r="I88" s="10"/>
      <c r="J88" s="10"/>
      <c r="K88" s="10"/>
      <c r="L88" s="10"/>
      <c r="M88" s="10"/>
      <c r="N88" s="10"/>
      <c r="O88" s="10"/>
      <c r="P88" s="10"/>
      <c r="Q88" s="10"/>
      <c r="R88" s="10"/>
      <c r="S88" s="10"/>
      <c r="T88" s="10"/>
      <c r="U88" s="10"/>
      <c r="V88" s="10"/>
      <c r="W88" s="10"/>
      <c r="X88" s="10"/>
      <c r="Y88" s="10"/>
    </row>
    <row r="89" spans="1:25" x14ac:dyDescent="0.25">
      <c r="A89" s="10"/>
      <c r="B89" s="17"/>
      <c r="C89" s="441"/>
      <c r="D89" s="440"/>
      <c r="E89" s="14" t="str">
        <f>IF($D89=0,"",VLOOKUP($C89,'Seznamy a konstanty'!$B$15:$D$53,2,0))</f>
        <v/>
      </c>
      <c r="F89" s="380" t="str">
        <f>IF($D89=0,"",VLOOKUP($C89,'Seznamy a konstanty'!$B$15:$D$53,3,0))</f>
        <v/>
      </c>
      <c r="G89" s="14" t="str">
        <f t="shared" si="2"/>
        <v/>
      </c>
      <c r="H89" s="188" t="str">
        <f t="shared" si="3"/>
        <v/>
      </c>
      <c r="I89" s="10"/>
      <c r="J89" s="10"/>
      <c r="K89" s="10"/>
      <c r="L89" s="10"/>
      <c r="M89" s="10"/>
      <c r="N89" s="10"/>
      <c r="O89" s="10"/>
      <c r="P89" s="10"/>
      <c r="Q89" s="10"/>
      <c r="R89" s="10"/>
      <c r="S89" s="10"/>
      <c r="T89" s="10"/>
      <c r="U89" s="10"/>
      <c r="V89" s="10"/>
      <c r="W89" s="10"/>
      <c r="X89" s="10"/>
      <c r="Y89" s="10"/>
    </row>
    <row r="90" spans="1:25" x14ac:dyDescent="0.25">
      <c r="A90" s="10"/>
      <c r="B90" s="17"/>
      <c r="C90" s="441"/>
      <c r="D90" s="440"/>
      <c r="E90" s="14" t="str">
        <f>IF($D90=0,"",VLOOKUP($C90,'Seznamy a konstanty'!$B$15:$D$53,2,0))</f>
        <v/>
      </c>
      <c r="F90" s="380" t="str">
        <f>IF($D90=0,"",VLOOKUP($C90,'Seznamy a konstanty'!$B$15:$D$53,3,0))</f>
        <v/>
      </c>
      <c r="G90" s="14" t="str">
        <f t="shared" si="2"/>
        <v/>
      </c>
      <c r="H90" s="188" t="str">
        <f t="shared" si="3"/>
        <v/>
      </c>
      <c r="I90" s="10"/>
      <c r="J90" s="10"/>
      <c r="K90" s="10"/>
      <c r="L90" s="10"/>
      <c r="M90" s="10"/>
      <c r="N90" s="10"/>
      <c r="O90" s="10"/>
      <c r="P90" s="10"/>
      <c r="Q90" s="10"/>
      <c r="R90" s="10"/>
      <c r="S90" s="10"/>
      <c r="T90" s="10"/>
      <c r="U90" s="10"/>
      <c r="V90" s="10"/>
      <c r="W90" s="10"/>
      <c r="X90" s="10"/>
      <c r="Y90" s="10"/>
    </row>
    <row r="91" spans="1:25" x14ac:dyDescent="0.25">
      <c r="A91" s="10"/>
      <c r="B91" s="17"/>
      <c r="C91" s="441"/>
      <c r="D91" s="440"/>
      <c r="E91" s="14" t="str">
        <f>IF($D91=0,"",VLOOKUP($C91,'Seznamy a konstanty'!$B$15:$D$53,2,0))</f>
        <v/>
      </c>
      <c r="F91" s="380" t="str">
        <f>IF($D91=0,"",VLOOKUP($C91,'Seznamy a konstanty'!$B$15:$D$53,3,0))</f>
        <v/>
      </c>
      <c r="G91" s="14" t="str">
        <f t="shared" si="2"/>
        <v/>
      </c>
      <c r="H91" s="188" t="str">
        <f t="shared" si="3"/>
        <v/>
      </c>
      <c r="I91" s="10"/>
      <c r="J91" s="10"/>
      <c r="K91" s="10"/>
      <c r="L91" s="10"/>
      <c r="M91" s="10"/>
      <c r="N91" s="10"/>
      <c r="O91" s="10"/>
      <c r="P91" s="10"/>
      <c r="Q91" s="10"/>
      <c r="R91" s="10"/>
      <c r="S91" s="10"/>
      <c r="T91" s="10"/>
      <c r="U91" s="10"/>
      <c r="V91" s="10"/>
      <c r="W91" s="10"/>
      <c r="X91" s="10"/>
      <c r="Y91" s="10"/>
    </row>
    <row r="92" spans="1:25" x14ac:dyDescent="0.25">
      <c r="A92" s="10"/>
      <c r="B92" s="17"/>
      <c r="C92" s="441"/>
      <c r="D92" s="440"/>
      <c r="E92" s="14" t="str">
        <f>IF($D92=0,"",VLOOKUP($C92,'Seznamy a konstanty'!$B$15:$D$53,2,0))</f>
        <v/>
      </c>
      <c r="F92" s="380" t="str">
        <f>IF($D92=0,"",VLOOKUP($C92,'Seznamy a konstanty'!$B$15:$D$53,3,0))</f>
        <v/>
      </c>
      <c r="G92" s="14" t="str">
        <f t="shared" si="2"/>
        <v/>
      </c>
      <c r="H92" s="188" t="str">
        <f t="shared" si="3"/>
        <v/>
      </c>
      <c r="I92" s="10"/>
      <c r="J92" s="10"/>
      <c r="K92" s="10"/>
      <c r="L92" s="10"/>
      <c r="M92" s="10"/>
      <c r="N92" s="10"/>
      <c r="O92" s="10"/>
      <c r="P92" s="10"/>
      <c r="Q92" s="10"/>
      <c r="R92" s="10"/>
      <c r="S92" s="10"/>
      <c r="T92" s="10"/>
      <c r="U92" s="10"/>
      <c r="V92" s="10"/>
      <c r="W92" s="10"/>
      <c r="X92" s="10"/>
      <c r="Y92" s="10"/>
    </row>
    <row r="93" spans="1:25" x14ac:dyDescent="0.25">
      <c r="A93" s="10"/>
      <c r="B93" s="17"/>
      <c r="C93" s="441"/>
      <c r="D93" s="440"/>
      <c r="E93" s="14" t="str">
        <f>IF($D93=0,"",VLOOKUP($C93,'Seznamy a konstanty'!$B$15:$D$53,2,0))</f>
        <v/>
      </c>
      <c r="F93" s="380" t="str">
        <f>IF($D93=0,"",VLOOKUP($C93,'Seznamy a konstanty'!$B$15:$D$53,3,0))</f>
        <v/>
      </c>
      <c r="G93" s="14" t="str">
        <f t="shared" si="2"/>
        <v/>
      </c>
      <c r="H93" s="188" t="str">
        <f t="shared" si="3"/>
        <v/>
      </c>
      <c r="I93" s="10"/>
      <c r="J93" s="10"/>
      <c r="K93" s="10"/>
      <c r="L93" s="10"/>
      <c r="M93" s="10"/>
      <c r="N93" s="10"/>
      <c r="O93" s="10"/>
      <c r="P93" s="10"/>
      <c r="Q93" s="10"/>
      <c r="R93" s="10"/>
      <c r="S93" s="10"/>
      <c r="T93" s="10"/>
      <c r="U93" s="10"/>
      <c r="V93" s="10"/>
      <c r="W93" s="10"/>
      <c r="X93" s="10"/>
      <c r="Y93" s="10"/>
    </row>
    <row r="94" spans="1:25" x14ac:dyDescent="0.25">
      <c r="A94" s="10"/>
      <c r="B94" s="17"/>
      <c r="C94" s="441"/>
      <c r="D94" s="440"/>
      <c r="E94" s="14" t="str">
        <f>IF($D94=0,"",VLOOKUP($C94,'Seznamy a konstanty'!$B$15:$D$53,2,0))</f>
        <v/>
      </c>
      <c r="F94" s="380" t="str">
        <f>IF($D94=0,"",VLOOKUP($C94,'Seznamy a konstanty'!$B$15:$D$53,3,0))</f>
        <v/>
      </c>
      <c r="G94" s="14" t="str">
        <f t="shared" si="2"/>
        <v/>
      </c>
      <c r="H94" s="188" t="str">
        <f t="shared" si="3"/>
        <v/>
      </c>
      <c r="I94" s="10"/>
      <c r="J94" s="10"/>
      <c r="K94" s="10"/>
      <c r="L94" s="10"/>
      <c r="M94" s="10"/>
      <c r="N94" s="10"/>
      <c r="O94" s="10"/>
      <c r="P94" s="10"/>
      <c r="Q94" s="10"/>
      <c r="R94" s="10"/>
      <c r="S94" s="10"/>
      <c r="T94" s="10"/>
      <c r="U94" s="10"/>
      <c r="V94" s="10"/>
      <c r="W94" s="10"/>
      <c r="X94" s="10"/>
      <c r="Y94" s="10"/>
    </row>
    <row r="95" spans="1:25" x14ac:dyDescent="0.25">
      <c r="A95" s="10"/>
      <c r="B95" s="17"/>
      <c r="C95" s="441"/>
      <c r="D95" s="440"/>
      <c r="E95" s="14" t="str">
        <f>IF($D95=0,"",VLOOKUP($C95,'Seznamy a konstanty'!$B$15:$D$53,2,0))</f>
        <v/>
      </c>
      <c r="F95" s="380" t="str">
        <f>IF($D95=0,"",VLOOKUP($C95,'Seznamy a konstanty'!$B$15:$D$53,3,0))</f>
        <v/>
      </c>
      <c r="G95" s="14" t="str">
        <f t="shared" si="2"/>
        <v/>
      </c>
      <c r="H95" s="188" t="str">
        <f t="shared" si="3"/>
        <v/>
      </c>
      <c r="I95" s="10"/>
      <c r="J95" s="10"/>
      <c r="K95" s="10"/>
      <c r="L95" s="10"/>
      <c r="M95" s="10"/>
      <c r="N95" s="10"/>
      <c r="O95" s="10"/>
      <c r="P95" s="10"/>
      <c r="Q95" s="10"/>
      <c r="R95" s="10"/>
      <c r="S95" s="10"/>
      <c r="T95" s="10"/>
      <c r="U95" s="10"/>
      <c r="V95" s="10"/>
      <c r="W95" s="10"/>
      <c r="X95" s="10"/>
      <c r="Y95" s="10"/>
    </row>
    <row r="96" spans="1:25" x14ac:dyDescent="0.25">
      <c r="A96" s="10"/>
      <c r="B96" s="17"/>
      <c r="C96" s="441"/>
      <c r="D96" s="440"/>
      <c r="E96" s="14" t="str">
        <f>IF($D96=0,"",VLOOKUP($C96,'Seznamy a konstanty'!$B$15:$D$53,2,0))</f>
        <v/>
      </c>
      <c r="F96" s="380" t="str">
        <f>IF($D96=0,"",VLOOKUP($C96,'Seznamy a konstanty'!$B$15:$D$53,3,0))</f>
        <v/>
      </c>
      <c r="G96" s="14" t="str">
        <f t="shared" si="2"/>
        <v/>
      </c>
      <c r="H96" s="188" t="str">
        <f t="shared" si="3"/>
        <v/>
      </c>
      <c r="I96" s="10"/>
      <c r="J96" s="10"/>
      <c r="K96" s="10"/>
      <c r="L96" s="10"/>
      <c r="M96" s="10"/>
      <c r="N96" s="10"/>
      <c r="O96" s="10"/>
      <c r="P96" s="10"/>
      <c r="Q96" s="10"/>
      <c r="R96" s="10"/>
      <c r="S96" s="10"/>
      <c r="T96" s="10"/>
      <c r="U96" s="10"/>
      <c r="V96" s="10"/>
      <c r="W96" s="10"/>
      <c r="X96" s="10"/>
      <c r="Y96" s="10"/>
    </row>
    <row r="97" spans="1:25" x14ac:dyDescent="0.25">
      <c r="A97" s="10"/>
      <c r="B97" s="17"/>
      <c r="C97" s="441"/>
      <c r="D97" s="440"/>
      <c r="E97" s="14" t="str">
        <f>IF($D97=0,"",VLOOKUP($C97,'Seznamy a konstanty'!$B$15:$D$53,2,0))</f>
        <v/>
      </c>
      <c r="F97" s="380" t="str">
        <f>IF($D97=0,"",VLOOKUP($C97,'Seznamy a konstanty'!$B$15:$D$53,3,0))</f>
        <v/>
      </c>
      <c r="G97" s="14" t="str">
        <f t="shared" si="2"/>
        <v/>
      </c>
      <c r="H97" s="188" t="str">
        <f t="shared" si="3"/>
        <v/>
      </c>
      <c r="I97" s="10"/>
      <c r="J97" s="10"/>
      <c r="K97" s="10"/>
      <c r="L97" s="10"/>
      <c r="M97" s="10"/>
      <c r="N97" s="10"/>
      <c r="O97" s="10"/>
      <c r="P97" s="10"/>
      <c r="Q97" s="10"/>
      <c r="R97" s="10"/>
      <c r="S97" s="10"/>
      <c r="T97" s="10"/>
      <c r="U97" s="10"/>
      <c r="V97" s="10"/>
      <c r="W97" s="10"/>
      <c r="X97" s="10"/>
      <c r="Y97" s="10"/>
    </row>
    <row r="98" spans="1:25" x14ac:dyDescent="0.25">
      <c r="A98" s="10"/>
      <c r="B98" s="17"/>
      <c r="C98" s="441"/>
      <c r="D98" s="440"/>
      <c r="E98" s="14" t="str">
        <f>IF($D98=0,"",VLOOKUP($C98,'Seznamy a konstanty'!$B$15:$D$53,2,0))</f>
        <v/>
      </c>
      <c r="F98" s="380" t="str">
        <f>IF($D98=0,"",VLOOKUP($C98,'Seznamy a konstanty'!$B$15:$D$53,3,0))</f>
        <v/>
      </c>
      <c r="G98" s="14" t="str">
        <f t="shared" si="2"/>
        <v/>
      </c>
      <c r="H98" s="188" t="str">
        <f t="shared" si="3"/>
        <v/>
      </c>
      <c r="I98" s="10"/>
      <c r="J98" s="10"/>
      <c r="K98" s="10"/>
      <c r="L98" s="10"/>
      <c r="M98" s="10"/>
      <c r="N98" s="10"/>
      <c r="O98" s="10"/>
      <c r="P98" s="10"/>
      <c r="Q98" s="10"/>
      <c r="R98" s="10"/>
      <c r="S98" s="10"/>
      <c r="T98" s="10"/>
      <c r="U98" s="10"/>
      <c r="V98" s="10"/>
      <c r="W98" s="10"/>
      <c r="X98" s="10"/>
      <c r="Y98" s="10"/>
    </row>
    <row r="99" spans="1:25" x14ac:dyDescent="0.25">
      <c r="A99" s="10"/>
      <c r="B99" s="17"/>
      <c r="C99" s="441"/>
      <c r="D99" s="440"/>
      <c r="E99" s="14" t="str">
        <f>IF($D99=0,"",VLOOKUP($C99,'Seznamy a konstanty'!$B$15:$D$53,2,0))</f>
        <v/>
      </c>
      <c r="F99" s="380" t="str">
        <f>IF($D99=0,"",VLOOKUP($C99,'Seznamy a konstanty'!$B$15:$D$53,3,0))</f>
        <v/>
      </c>
      <c r="G99" s="14" t="str">
        <f t="shared" si="2"/>
        <v/>
      </c>
      <c r="H99" s="188" t="str">
        <f t="shared" si="3"/>
        <v/>
      </c>
      <c r="I99" s="10"/>
      <c r="J99" s="10"/>
      <c r="K99" s="10"/>
      <c r="L99" s="10"/>
      <c r="M99" s="10"/>
      <c r="N99" s="10"/>
      <c r="O99" s="10"/>
      <c r="P99" s="10"/>
      <c r="Q99" s="10"/>
      <c r="R99" s="10"/>
      <c r="S99" s="10"/>
      <c r="T99" s="10"/>
      <c r="U99" s="10"/>
      <c r="V99" s="10"/>
      <c r="W99" s="10"/>
      <c r="X99" s="10"/>
      <c r="Y99" s="10"/>
    </row>
    <row r="100" spans="1:25" x14ac:dyDescent="0.25">
      <c r="A100" s="10"/>
      <c r="B100" s="17"/>
      <c r="C100" s="441"/>
      <c r="D100" s="440"/>
      <c r="E100" s="14" t="str">
        <f>IF($D100=0,"",VLOOKUP($C100,'Seznamy a konstanty'!$B$15:$D$53,2,0))</f>
        <v/>
      </c>
      <c r="F100" s="380" t="str">
        <f>IF($D100=0,"",VLOOKUP($C100,'Seznamy a konstanty'!$B$15:$D$53,3,0))</f>
        <v/>
      </c>
      <c r="G100" s="14" t="str">
        <f t="shared" si="2"/>
        <v/>
      </c>
      <c r="H100" s="188" t="str">
        <f t="shared" si="3"/>
        <v/>
      </c>
      <c r="I100" s="10"/>
      <c r="J100" s="10"/>
      <c r="K100" s="10"/>
      <c r="L100" s="10"/>
      <c r="M100" s="10"/>
      <c r="N100" s="10"/>
      <c r="O100" s="10"/>
      <c r="P100" s="10"/>
      <c r="Q100" s="10"/>
      <c r="R100" s="10"/>
      <c r="S100" s="10"/>
      <c r="T100" s="10"/>
      <c r="U100" s="10"/>
      <c r="V100" s="10"/>
      <c r="W100" s="10"/>
      <c r="X100" s="10"/>
      <c r="Y100" s="10"/>
    </row>
    <row r="101" spans="1:25" ht="16.5" thickBot="1" x14ac:dyDescent="0.3">
      <c r="A101" s="10"/>
      <c r="B101" s="74"/>
      <c r="C101" s="444"/>
      <c r="D101" s="445"/>
      <c r="E101" s="75" t="str">
        <f>IF($D101=0,"",VLOOKUP($C101,'Seznamy a konstanty'!$B$15:$D$53,2,0))</f>
        <v/>
      </c>
      <c r="F101" s="381" t="str">
        <f>IF($D101=0,"",VLOOKUP($C101,'Seznamy a konstanty'!$B$15:$D$53,3,0))</f>
        <v/>
      </c>
      <c r="G101" s="76" t="str">
        <f t="shared" si="2"/>
        <v/>
      </c>
      <c r="H101" s="189" t="str">
        <f t="shared" si="3"/>
        <v/>
      </c>
      <c r="I101" s="10"/>
      <c r="J101" s="10"/>
      <c r="K101" s="10"/>
      <c r="L101" s="10"/>
      <c r="M101" s="10"/>
      <c r="N101" s="10"/>
      <c r="O101" s="10"/>
      <c r="P101" s="10"/>
      <c r="Q101" s="10"/>
      <c r="R101" s="10"/>
      <c r="S101" s="10"/>
      <c r="T101" s="10"/>
      <c r="U101" s="10"/>
      <c r="V101" s="10"/>
      <c r="W101" s="10"/>
      <c r="X101" s="10"/>
      <c r="Y101" s="10"/>
    </row>
  </sheetData>
  <sheetProtection algorithmName="SHA-512" hashValue="rO4rrOO0ZXZcLgM+NaiO5VvXH29zYoY29Iua0wPG5ol/JYe45+/AGyMSE4+oHqr+zZwHDiPahcs8EoUOoo1xgw==" saltValue="oRtPU7BK6LVKouRDwRujpQ==" spinCount="100000" sheet="1" objects="1" scenarios="1" formatColumns="0"/>
  <mergeCells count="7">
    <mergeCell ref="B10:K10"/>
    <mergeCell ref="H14:H15"/>
    <mergeCell ref="F11:G11"/>
    <mergeCell ref="B14:B15"/>
    <mergeCell ref="C14:C15"/>
    <mergeCell ref="D14:E15"/>
    <mergeCell ref="F14:G15"/>
  </mergeCells>
  <pageMargins left="0.7" right="0.7" top="0.78740157499999996" bottom="0.78740157499999996" header="0.3" footer="0.3"/>
  <pageSetup paperSize="9" orientation="portrait" verticalDpi="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4B0E6E0-8B65-4BCA-9D05-B0A85B49FED9}">
          <x14:formula1>
            <xm:f>'Seznamy a konstanty'!$B$15:$B$21</xm:f>
          </x14:formula1>
          <xm:sqref>C16:C101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92D050"/>
  </sheetPr>
  <dimension ref="A1:AS552"/>
  <sheetViews>
    <sheetView showGridLines="0" tabSelected="1" topLeftCell="A5" zoomScaleNormal="100" workbookViewId="0">
      <selection activeCell="F28" sqref="F28"/>
    </sheetView>
  </sheetViews>
  <sheetFormatPr defaultColWidth="9" defaultRowHeight="15.75" x14ac:dyDescent="0.25"/>
  <cols>
    <col min="1" max="1" width="3" style="59" customWidth="1"/>
    <col min="2" max="2" width="10.25" style="59" customWidth="1"/>
    <col min="3" max="3" width="19.125" style="59" customWidth="1"/>
    <col min="4" max="4" width="7.875" style="59" customWidth="1"/>
    <col min="5" max="5" width="7.75" style="59" customWidth="1"/>
    <col min="6" max="6" width="8.625" style="59" customWidth="1"/>
    <col min="7" max="7" width="4.375" style="59" customWidth="1"/>
    <col min="8" max="8" width="7.375" style="59" customWidth="1"/>
    <col min="9" max="9" width="6.375" style="59" customWidth="1"/>
    <col min="10" max="10" width="7.5" style="59" customWidth="1"/>
    <col min="11" max="11" width="32.375" style="59" customWidth="1"/>
    <col min="12" max="12" width="20.25" style="59" customWidth="1"/>
    <col min="13" max="13" width="9" style="59"/>
    <col min="14" max="14" width="10.75" style="59" customWidth="1"/>
    <col min="15" max="15" width="10" style="59" customWidth="1"/>
    <col min="16" max="16" width="1.5" style="301" customWidth="1"/>
    <col min="17" max="17" width="37.875" style="59" customWidth="1"/>
    <col min="18" max="18" width="32.5" style="59" customWidth="1"/>
    <col min="19" max="19" width="9" style="59" customWidth="1"/>
    <col min="20" max="20" width="2.625" style="59" customWidth="1"/>
    <col min="21" max="21" width="12.875" style="59" customWidth="1"/>
    <col min="22" max="45" width="9" style="191"/>
    <col min="46" max="16384" width="9" style="59"/>
  </cols>
  <sheetData>
    <row r="1" spans="1:21" x14ac:dyDescent="0.25">
      <c r="A1" s="10"/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91"/>
      <c r="Q1" s="191"/>
      <c r="R1" s="191"/>
      <c r="S1" s="191"/>
      <c r="T1" s="191"/>
      <c r="U1" s="191"/>
    </row>
    <row r="2" spans="1:21" hidden="1" x14ac:dyDescent="0.25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91"/>
      <c r="Q2" s="191"/>
      <c r="R2" s="191"/>
      <c r="S2" s="191"/>
      <c r="T2" s="191"/>
      <c r="U2" s="191"/>
    </row>
    <row r="3" spans="1:21" x14ac:dyDescent="0.25">
      <c r="A3" s="10"/>
      <c r="B3" s="270" t="s">
        <v>140</v>
      </c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91"/>
      <c r="Q3" s="191"/>
      <c r="R3" s="191"/>
      <c r="S3" s="191"/>
      <c r="T3" s="191"/>
      <c r="U3" s="191"/>
    </row>
    <row r="4" spans="1:21" hidden="1" x14ac:dyDescent="0.25">
      <c r="A4" s="10"/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91"/>
      <c r="Q4" s="191"/>
      <c r="R4" s="191"/>
      <c r="S4" s="191"/>
      <c r="T4" s="191"/>
      <c r="U4" s="191"/>
    </row>
    <row r="5" spans="1:21" ht="16.5" thickBot="1" x14ac:dyDescent="0.3">
      <c r="A5" s="10"/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91"/>
      <c r="Q5" s="191"/>
      <c r="R5" s="191"/>
      <c r="S5" s="191"/>
      <c r="T5" s="191"/>
      <c r="U5" s="191"/>
    </row>
    <row r="6" spans="1:21" ht="32.25" thickBot="1" x14ac:dyDescent="0.3">
      <c r="A6" s="10"/>
      <c r="B6" s="10"/>
      <c r="C6" s="10"/>
      <c r="D6" s="10"/>
      <c r="E6" s="10"/>
      <c r="F6" s="10"/>
      <c r="G6" s="10"/>
      <c r="H6" s="10"/>
      <c r="I6" s="10"/>
      <c r="J6" s="10"/>
      <c r="K6" s="186" t="s">
        <v>116</v>
      </c>
      <c r="L6" s="186" t="s">
        <v>115</v>
      </c>
      <c r="M6" s="185">
        <f>SUM(M16:M100)</f>
        <v>50701</v>
      </c>
      <c r="N6" s="107" t="s">
        <v>143</v>
      </c>
      <c r="O6" s="185">
        <f>SUMPRODUCT($M$16:$M$100,$O$16:$O$100)/1000</f>
        <v>4360.9790000000003</v>
      </c>
      <c r="P6" s="23"/>
      <c r="Q6" s="191"/>
      <c r="R6" s="191"/>
      <c r="S6" s="191"/>
      <c r="T6" s="191"/>
      <c r="U6" s="191"/>
    </row>
    <row r="7" spans="1:21" ht="15.75" customHeight="1" x14ac:dyDescent="0.25">
      <c r="A7" s="10"/>
      <c r="B7" s="10"/>
      <c r="C7" s="10"/>
      <c r="D7" s="10"/>
      <c r="E7" s="10"/>
      <c r="F7" s="10"/>
      <c r="G7" s="10"/>
      <c r="H7" s="10"/>
      <c r="I7" s="191"/>
      <c r="J7" s="10"/>
      <c r="K7" s="486" t="s">
        <v>208</v>
      </c>
      <c r="L7" s="267" t="s">
        <v>223</v>
      </c>
      <c r="M7" s="271">
        <f ca="1">SUMIF($L$16:$M$100,L7,$M$16:$M$100)</f>
        <v>5640</v>
      </c>
      <c r="N7" s="186"/>
      <c r="O7" s="363">
        <f t="array" ref="O7">(SUMPRODUCT(IF(L16:L100=L7,1,0),M16:M100,O16:O100)/1000)</f>
        <v>501.96</v>
      </c>
      <c r="P7" s="191"/>
      <c r="Q7" s="191"/>
      <c r="R7" s="191"/>
      <c r="S7" s="191"/>
      <c r="T7" s="191"/>
      <c r="U7" s="191"/>
    </row>
    <row r="8" spans="1:21" x14ac:dyDescent="0.25">
      <c r="A8" s="10"/>
      <c r="B8" s="10"/>
      <c r="C8" s="10"/>
      <c r="D8" s="10"/>
      <c r="E8" s="10"/>
      <c r="F8" s="191"/>
      <c r="G8" s="10"/>
      <c r="H8" s="10"/>
      <c r="I8" s="191"/>
      <c r="J8" s="10"/>
      <c r="K8" s="487"/>
      <c r="L8" s="268" t="s">
        <v>153</v>
      </c>
      <c r="M8" s="272">
        <f ca="1">SUMIF($L$16:$M$100,L8,$M$16:$M$100)</f>
        <v>2400</v>
      </c>
      <c r="N8" s="186"/>
      <c r="O8" s="364">
        <f t="array" ref="O8">(SUMPRODUCT(IF(L16:L100=L8,1,0),M16:M100,O16:O100))/1000</f>
        <v>201.6</v>
      </c>
      <c r="P8" s="191"/>
      <c r="Q8" s="191"/>
      <c r="R8" s="191"/>
      <c r="S8" s="191"/>
      <c r="T8" s="191"/>
      <c r="U8" s="191"/>
    </row>
    <row r="9" spans="1:21" x14ac:dyDescent="0.25">
      <c r="A9" s="10"/>
      <c r="B9" s="10"/>
      <c r="C9" s="10"/>
      <c r="D9" s="10"/>
      <c r="E9" s="10"/>
      <c r="F9" s="191"/>
      <c r="G9" s="10"/>
      <c r="H9" s="10"/>
      <c r="I9" s="191"/>
      <c r="J9" s="10"/>
      <c r="K9" s="487"/>
      <c r="L9" s="268" t="s">
        <v>227</v>
      </c>
      <c r="M9" s="272">
        <f ca="1">SUMIF($L$16:$M$100,L9,$M$16:$M$100)</f>
        <v>14950</v>
      </c>
      <c r="N9" s="186"/>
      <c r="O9" s="364">
        <f t="array" ref="O9">(SUMPRODUCT(IF(L16:L100=L9,1,0),M16:M100,O16:O100))/1000</f>
        <v>1330.55</v>
      </c>
      <c r="P9" s="191"/>
      <c r="Q9" s="191"/>
      <c r="R9" s="191"/>
      <c r="S9" s="191"/>
      <c r="T9" s="191"/>
      <c r="U9" s="191"/>
    </row>
    <row r="10" spans="1:21" x14ac:dyDescent="0.25">
      <c r="A10" s="10"/>
      <c r="B10" s="10"/>
      <c r="C10" s="10"/>
      <c r="D10" s="10"/>
      <c r="E10" s="10"/>
      <c r="F10" s="191"/>
      <c r="G10" s="10"/>
      <c r="H10" s="10"/>
      <c r="I10" s="191"/>
      <c r="J10" s="10"/>
      <c r="K10" s="487"/>
      <c r="L10" s="268" t="s">
        <v>298</v>
      </c>
      <c r="M10" s="272">
        <f ca="1">SUMIF($L$16:$M$100,L10,$M$16:$M$100)</f>
        <v>5250</v>
      </c>
      <c r="N10" s="186"/>
      <c r="O10" s="364">
        <f t="array" ref="O10">(SUMPRODUCT(IF(L16:L100=L10,1,0),M16:M100,O16:O100))/1000</f>
        <v>344.85</v>
      </c>
      <c r="P10" s="191"/>
      <c r="Q10" s="191"/>
      <c r="R10" s="191"/>
      <c r="S10" s="191"/>
      <c r="T10" s="191"/>
      <c r="U10" s="191"/>
    </row>
    <row r="11" spans="1:21" x14ac:dyDescent="0.25">
      <c r="A11" s="10"/>
      <c r="B11" s="10"/>
      <c r="C11" s="10"/>
      <c r="D11" s="10"/>
      <c r="E11" s="10"/>
      <c r="F11" s="191"/>
      <c r="G11" s="10"/>
      <c r="H11" s="10"/>
      <c r="I11" s="191"/>
      <c r="J11" s="10"/>
      <c r="K11" s="487"/>
      <c r="L11" s="268" t="s">
        <v>28</v>
      </c>
      <c r="M11" s="272">
        <f ca="1">+SUMIF($L$16:$M$100,L11,$M$16:$M$100)</f>
        <v>21621</v>
      </c>
      <c r="N11" s="186"/>
      <c r="O11" s="364">
        <f t="array" ref="O11">(SUMPRODUCT(IF(L16:L100=L11,1,0),M16:M100,O16:O100))/1000</f>
        <v>1924.059</v>
      </c>
      <c r="P11" s="273"/>
      <c r="Q11" s="191"/>
      <c r="R11" s="191"/>
      <c r="S11" s="191"/>
      <c r="T11" s="191"/>
      <c r="U11" s="191"/>
    </row>
    <row r="12" spans="1:21" ht="16.5" thickBot="1" x14ac:dyDescent="0.3">
      <c r="A12" s="10"/>
      <c r="B12" s="10"/>
      <c r="C12" s="10"/>
      <c r="D12" s="10"/>
      <c r="E12" s="10"/>
      <c r="F12" s="191"/>
      <c r="G12" s="10"/>
      <c r="H12" s="10"/>
      <c r="I12" s="191"/>
      <c r="J12" s="10"/>
      <c r="K12" s="488"/>
      <c r="L12" s="269" t="s">
        <v>63</v>
      </c>
      <c r="M12" s="274">
        <f ca="1">+SUMIF($L$16:$M$100,L12,$M$16:$M$100)</f>
        <v>840</v>
      </c>
      <c r="N12" s="186"/>
      <c r="O12" s="365">
        <f t="array" ref="O12">(SUMPRODUCT(IF(L16:L100=L12,1,0),M16:M100,O16:O100))/1000</f>
        <v>57.96</v>
      </c>
      <c r="P12" s="273"/>
      <c r="Q12" s="191"/>
      <c r="R12" s="191"/>
      <c r="S12" s="191"/>
      <c r="T12" s="191"/>
      <c r="U12" s="191"/>
    </row>
    <row r="13" spans="1:21" ht="16.5" thickBot="1" x14ac:dyDescent="0.3">
      <c r="A13" s="10"/>
      <c r="B13" s="10"/>
      <c r="C13" s="10" t="s">
        <v>313</v>
      </c>
      <c r="D13" s="10"/>
      <c r="E13" s="191"/>
      <c r="F13" s="10"/>
      <c r="G13" s="10"/>
      <c r="H13" s="10"/>
      <c r="I13" s="191"/>
      <c r="J13" s="10"/>
      <c r="K13" s="10"/>
      <c r="L13" s="10"/>
      <c r="M13" s="10"/>
      <c r="N13" s="10"/>
      <c r="O13" s="10"/>
      <c r="P13" s="191"/>
      <c r="Q13" s="191"/>
      <c r="R13" s="191"/>
      <c r="S13" s="191"/>
      <c r="T13" s="191"/>
      <c r="U13" s="10"/>
    </row>
    <row r="14" spans="1:21" ht="39.75" customHeight="1" x14ac:dyDescent="0.25">
      <c r="A14" s="10"/>
      <c r="B14" s="474" t="s">
        <v>80</v>
      </c>
      <c r="C14" s="476" t="s">
        <v>119</v>
      </c>
      <c r="D14" s="492" t="s">
        <v>84</v>
      </c>
      <c r="E14" s="489" t="s">
        <v>314</v>
      </c>
      <c r="F14" s="490"/>
      <c r="G14" s="479"/>
      <c r="H14" s="489" t="s">
        <v>315</v>
      </c>
      <c r="I14" s="490"/>
      <c r="J14" s="479"/>
      <c r="K14" s="476" t="s">
        <v>124</v>
      </c>
      <c r="L14" s="496" t="s">
        <v>83</v>
      </c>
      <c r="M14" s="498" t="s">
        <v>82</v>
      </c>
      <c r="N14" s="489" t="s">
        <v>286</v>
      </c>
      <c r="O14" s="500"/>
      <c r="P14" s="191"/>
      <c r="Q14" s="501" t="s">
        <v>333</v>
      </c>
      <c r="R14" s="503" t="s">
        <v>86</v>
      </c>
      <c r="S14" s="494" t="s">
        <v>85</v>
      </c>
      <c r="T14" s="275"/>
      <c r="U14" s="276" t="s">
        <v>120</v>
      </c>
    </row>
    <row r="15" spans="1:21" ht="39.75" customHeight="1" x14ac:dyDescent="0.25">
      <c r="A15" s="10"/>
      <c r="B15" s="491"/>
      <c r="C15" s="477"/>
      <c r="D15" s="493"/>
      <c r="E15" s="11" t="s">
        <v>92</v>
      </c>
      <c r="F15" s="277"/>
      <c r="G15" s="278"/>
      <c r="H15" s="11" t="s">
        <v>92</v>
      </c>
      <c r="I15" s="277"/>
      <c r="J15" s="278"/>
      <c r="K15" s="477"/>
      <c r="L15" s="497"/>
      <c r="M15" s="499"/>
      <c r="N15" s="366" t="s">
        <v>287</v>
      </c>
      <c r="O15" s="367" t="s">
        <v>288</v>
      </c>
      <c r="P15" s="191"/>
      <c r="Q15" s="502"/>
      <c r="R15" s="504"/>
      <c r="S15" s="495"/>
      <c r="T15" s="275"/>
      <c r="U15" s="18" t="str">
        <f>IF(COUNTIF(U16:U51,"zadat emise")&gt;0,"CHYBA","OK")</f>
        <v>OK</v>
      </c>
    </row>
    <row r="16" spans="1:21" ht="15.95" customHeight="1" x14ac:dyDescent="0.25">
      <c r="A16" s="10"/>
      <c r="B16" s="578"/>
      <c r="C16" s="438" t="s">
        <v>14</v>
      </c>
      <c r="D16" s="193" t="s">
        <v>0</v>
      </c>
      <c r="E16" s="582"/>
      <c r="F16" s="583">
        <v>1</v>
      </c>
      <c r="G16" s="279" t="str">
        <f>IF($F16=0,"",IF(VLOOKUP($C16,'Seznamy a konstanty'!$B$15:$D$53,2,0)="zadat",E16,VLOOKUP($C16,'Seznamy a konstanty'!$B$15:$D$53,2,0)))</f>
        <v>lt</v>
      </c>
      <c r="H16" s="587"/>
      <c r="I16" s="379">
        <f>IF($F16=0,"",IF(VLOOKUP($C16,'Seznamy a konstanty'!$B$15:$D$53,3,0)="zadat",H16,VLOOKUP($C16,'Seznamy a konstanty'!$B$15:$D$53,3,0)))</f>
        <v>21</v>
      </c>
      <c r="J16" s="16" t="str">
        <f t="shared" ref="J16:J51" si="0">IF($F16=0,"",CONCATENATE("MJ/",G16))</f>
        <v>MJ/lt</v>
      </c>
      <c r="K16" s="591" t="s">
        <v>48</v>
      </c>
      <c r="L16" s="21" t="str">
        <f>IF($F16=0,"",VLOOKUP($K16,'Seznamy a konstanty'!$H$5:$K$79,2,0))</f>
        <v>Biopalivo ze zbytků</v>
      </c>
      <c r="M16" s="280">
        <f t="shared" ref="M16:M47" si="1">IF($F16=0,"",F16*I16)</f>
        <v>21</v>
      </c>
      <c r="N16" s="595">
        <v>15</v>
      </c>
      <c r="O16" s="281">
        <f>IF($F16=0,"",IF(D16="ne",0,'Seznamy a konstanty'!$D$3-N16))</f>
        <v>79</v>
      </c>
      <c r="P16" s="191"/>
      <c r="Q16" s="599" t="s">
        <v>25</v>
      </c>
      <c r="R16" s="282" t="str">
        <f>IF($F16=0,"",VLOOKUP($K16,'Seznamy a konstanty'!$H$5:$K$79,3,0))</f>
        <v>Jiné</v>
      </c>
      <c r="S16" s="283">
        <f>IF($F16=0,"",VLOOKUP($K16,'Seznamy a konstanty'!$H$5:$K$79,4,0))</f>
        <v>0</v>
      </c>
      <c r="T16" s="275"/>
      <c r="U16" s="284">
        <f>IF(AND(F16&gt;0,N16=""),"zadat emise",0)</f>
        <v>0</v>
      </c>
    </row>
    <row r="17" spans="1:21" ht="15.95" customHeight="1" x14ac:dyDescent="0.25">
      <c r="A17" s="10"/>
      <c r="B17" s="579"/>
      <c r="C17" s="441" t="s">
        <v>14</v>
      </c>
      <c r="D17" s="193" t="s">
        <v>0</v>
      </c>
      <c r="E17" s="584"/>
      <c r="F17" s="440">
        <v>40</v>
      </c>
      <c r="G17" s="285" t="str">
        <f>IF($F17=0,"",IF(VLOOKUP($C17,'Seznamy a konstanty'!$B$15:$D$53,2,0)="zadat",E17,VLOOKUP($C17,'Seznamy a konstanty'!$B$15:$D$53,2,0)))</f>
        <v>lt</v>
      </c>
      <c r="H17" s="588"/>
      <c r="I17" s="380">
        <f>IF($F17=0,"",IF(VLOOKUP($C17,'Seznamy a konstanty'!$B$15:$D$53,3,0)="zadat",H17,VLOOKUP($C17,'Seznamy a konstanty'!$B$15:$D$53,3,0)))</f>
        <v>21</v>
      </c>
      <c r="J17" s="14" t="str">
        <f t="shared" si="0"/>
        <v>MJ/lt</v>
      </c>
      <c r="K17" s="592" t="s">
        <v>63</v>
      </c>
      <c r="L17" s="102" t="str">
        <f>IF($F17=0,"",VLOOKUP($K17,'Seznamy a konstanty'!$H$5:$K$79,2,0))</f>
        <v>Recyklované palivo</v>
      </c>
      <c r="M17" s="286">
        <f t="shared" si="1"/>
        <v>840</v>
      </c>
      <c r="N17" s="596">
        <v>25</v>
      </c>
      <c r="O17" s="287">
        <f>IF($F17=0,"",IF(D17="ne",0,'Seznamy a konstanty'!$D$3-N17))</f>
        <v>69</v>
      </c>
      <c r="P17" s="191"/>
      <c r="Q17" s="599" t="s">
        <v>22</v>
      </c>
      <c r="R17" s="288" t="str">
        <f>IF($F17=0,"",VLOOKUP($K17,'Seznamy a konstanty'!$H$5:$K$79,3,0))</f>
        <v>Neuvádí se</v>
      </c>
      <c r="S17" s="289">
        <f>IF($F17=0,"",VLOOKUP($K17,'Seznamy a konstanty'!$H$5:$K$79,4,0))</f>
        <v>0</v>
      </c>
      <c r="T17" s="275"/>
      <c r="U17" s="284">
        <f t="shared" ref="U17:U18" si="2">IF(AND(F17&gt;0,N17=0),"zadat emise",0)</f>
        <v>0</v>
      </c>
    </row>
    <row r="18" spans="1:21" ht="15.95" customHeight="1" x14ac:dyDescent="0.25">
      <c r="A18" s="10"/>
      <c r="B18" s="579"/>
      <c r="C18" s="441" t="s">
        <v>23</v>
      </c>
      <c r="D18" s="193" t="s">
        <v>0</v>
      </c>
      <c r="E18" s="584"/>
      <c r="F18" s="440">
        <v>50</v>
      </c>
      <c r="G18" s="285" t="str">
        <f>IF($F18=0,"",IF(VLOOKUP($C18,'Seznamy a konstanty'!$B$15:$D$53,2,0)="zadat",E18,VLOOKUP($C18,'Seznamy a konstanty'!$B$15:$D$53,2,0)))</f>
        <v>lt</v>
      </c>
      <c r="H18" s="588"/>
      <c r="I18" s="380">
        <f>IF($F18=0,"",IF(VLOOKUP($C18,'Seznamy a konstanty'!$B$15:$D$53,3,0)="zadat",H18,VLOOKUP($C18,'Seznamy a konstanty'!$B$15:$D$53,3,0)))</f>
        <v>33</v>
      </c>
      <c r="J18" s="14" t="str">
        <f t="shared" si="0"/>
        <v>MJ/lt</v>
      </c>
      <c r="K18" s="592" t="s">
        <v>65</v>
      </c>
      <c r="L18" s="102" t="str">
        <f>IF($F18=0,"",VLOOKUP($K18,'Seznamy a konstanty'!$H$5:$K$79,2,0))</f>
        <v>Potravinářská</v>
      </c>
      <c r="M18" s="286">
        <f t="shared" si="1"/>
        <v>1650</v>
      </c>
      <c r="N18" s="596">
        <v>29</v>
      </c>
      <c r="O18" s="287">
        <f>IF($F18=0,"",IF(D18="ne",0,'Seznamy a konstanty'!$D$3-N18))</f>
        <v>65</v>
      </c>
      <c r="P18" s="191"/>
      <c r="Q18" s="599" t="s">
        <v>55</v>
      </c>
      <c r="R18" s="288" t="str">
        <f>IF($F18=0,"",VLOOKUP($K18,'Seznamy a konstanty'!$H$5:$K$79,3,0))</f>
        <v>Olejnaté plodiny</v>
      </c>
      <c r="S18" s="289">
        <f>IF($F18=0,"",VLOOKUP($K18,'Seznamy a konstanty'!$H$5:$K$79,4,0))</f>
        <v>55</v>
      </c>
      <c r="T18" s="275"/>
      <c r="U18" s="284">
        <f t="shared" si="2"/>
        <v>0</v>
      </c>
    </row>
    <row r="19" spans="1:21" ht="15.95" customHeight="1" x14ac:dyDescent="0.25">
      <c r="A19" s="10"/>
      <c r="B19" s="579"/>
      <c r="C19" s="441" t="s">
        <v>136</v>
      </c>
      <c r="D19" s="193" t="s">
        <v>0</v>
      </c>
      <c r="E19" s="584"/>
      <c r="F19" s="440">
        <v>1</v>
      </c>
      <c r="G19" s="285" t="str">
        <f>IF($F19=0,"",IF(VLOOKUP($C19,'Seznamy a konstanty'!$B$15:$D$53,2,0)="zadat",E19,VLOOKUP($C19,'Seznamy a konstanty'!$B$15:$D$53,2,0)))</f>
        <v>MWh</v>
      </c>
      <c r="H19" s="588"/>
      <c r="I19" s="380">
        <f>IF($F19=0,"",IF(VLOOKUP($C19,'Seznamy a konstanty'!$B$15:$D$53,3,0)="zadat",H19,VLOOKUP($C19,'Seznamy a konstanty'!$B$15:$D$53,3,0)))</f>
        <v>3600</v>
      </c>
      <c r="J19" s="14" t="str">
        <f t="shared" si="0"/>
        <v>MJ/MWh</v>
      </c>
      <c r="K19" s="592" t="s">
        <v>35</v>
      </c>
      <c r="L19" s="102" t="str">
        <f>IF($F19=0,"",VLOOKUP($K19,'Seznamy a konstanty'!$H$5:$K$79,2,0))</f>
        <v>Potravinářská</v>
      </c>
      <c r="M19" s="286">
        <f t="shared" si="1"/>
        <v>3600</v>
      </c>
      <c r="N19" s="596">
        <v>28</v>
      </c>
      <c r="O19" s="287">
        <f>IF($F19=0,"",IF(D19="ne",0,'Seznamy a konstanty'!$D$3-N19))</f>
        <v>66</v>
      </c>
      <c r="P19" s="191"/>
      <c r="Q19" s="599" t="s">
        <v>51</v>
      </c>
      <c r="R19" s="288" t="str">
        <f>IF($F19=0,"",VLOOKUP($K19,'Seznamy a konstanty'!$H$5:$K$79,3,0))</f>
        <v>Obiloviny a jiné plodiny bohaté na škrob</v>
      </c>
      <c r="S19" s="289">
        <f>IF($F19=0,"",VLOOKUP($K19,'Seznamy a konstanty'!$H$5:$K$79,4,0))</f>
        <v>12</v>
      </c>
      <c r="T19" s="275"/>
      <c r="U19" s="284">
        <f>IF(AND(F19&gt;0,N19=0),"zadat emise",0)</f>
        <v>0</v>
      </c>
    </row>
    <row r="20" spans="1:21" ht="15.95" customHeight="1" x14ac:dyDescent="0.25">
      <c r="A20" s="10"/>
      <c r="B20" s="579"/>
      <c r="C20" s="441" t="s">
        <v>17</v>
      </c>
      <c r="D20" s="193" t="s">
        <v>0</v>
      </c>
      <c r="E20" s="584"/>
      <c r="F20" s="440">
        <v>325</v>
      </c>
      <c r="G20" s="285" t="str">
        <f>IF($F20=0,"",IF(VLOOKUP($C20,'Seznamy a konstanty'!$B$15:$D$53,2,0)="zadat",E20,VLOOKUP($C20,'Seznamy a konstanty'!$B$15:$D$53,2,0)))</f>
        <v>kg</v>
      </c>
      <c r="H20" s="588"/>
      <c r="I20" s="380">
        <f>IF($F20=0,"",IF(VLOOKUP($C20,'Seznamy a konstanty'!$B$15:$D$53,3,0)="zadat",H20,VLOOKUP($C20,'Seznamy a konstanty'!$B$15:$D$53,3,0)))</f>
        <v>46</v>
      </c>
      <c r="J20" s="14" t="str">
        <f t="shared" si="0"/>
        <v>MJ/kg</v>
      </c>
      <c r="K20" s="592" t="s">
        <v>61</v>
      </c>
      <c r="L20" s="102" t="str">
        <f>IF($F20=0,"",VLOOKUP($K20,'Seznamy a konstanty'!$H$5:$K$79,2,0))</f>
        <v>Vyspělá</v>
      </c>
      <c r="M20" s="286">
        <f t="shared" si="1"/>
        <v>14950</v>
      </c>
      <c r="N20" s="596">
        <v>5</v>
      </c>
      <c r="O20" s="287">
        <f>IF($F20=0,"",IF(D20="ne",0,'Seznamy a konstanty'!$D$3-N20))</f>
        <v>89</v>
      </c>
      <c r="P20" s="191"/>
      <c r="Q20" s="599" t="s">
        <v>47</v>
      </c>
      <c r="R20" s="288" t="str">
        <f>IF($F20=0,"",VLOOKUP($K20,'Seznamy a konstanty'!$H$5:$K$79,3,0))</f>
        <v>Jiné</v>
      </c>
      <c r="S20" s="289">
        <f>IF($F20=0,"",VLOOKUP($K20,'Seznamy a konstanty'!$H$5:$K$79,4,0))</f>
        <v>0</v>
      </c>
      <c r="T20" s="275"/>
      <c r="U20" s="284">
        <f t="shared" ref="U20:U83" si="3">IF(AND(F20&gt;0,N20=0),"zadat emise",0)</f>
        <v>0</v>
      </c>
    </row>
    <row r="21" spans="1:21" ht="15.95" customHeight="1" x14ac:dyDescent="0.25">
      <c r="A21" s="10"/>
      <c r="B21" s="579"/>
      <c r="C21" s="441" t="s">
        <v>134</v>
      </c>
      <c r="D21" s="193" t="s">
        <v>0</v>
      </c>
      <c r="E21" s="584"/>
      <c r="F21" s="440">
        <v>60</v>
      </c>
      <c r="G21" s="285" t="str">
        <f>IF($F21=0,"",IF(VLOOKUP($C21,'Seznamy a konstanty'!$B$15:$D$53,2,0)="zadat",E21,VLOOKUP($C21,'Seznamy a konstanty'!$B$15:$D$53,2,0)))</f>
        <v>lt</v>
      </c>
      <c r="H21" s="588"/>
      <c r="I21" s="380">
        <f>IF($F21=0,"",IF(VLOOKUP($C21,'Seznamy a konstanty'!$B$15:$D$53,3,0)="zadat",H21,VLOOKUP($C21,'Seznamy a konstanty'!$B$15:$D$53,3,0)))</f>
        <v>34</v>
      </c>
      <c r="J21" s="14" t="str">
        <f t="shared" si="0"/>
        <v>MJ/lt</v>
      </c>
      <c r="K21" s="592" t="s">
        <v>42</v>
      </c>
      <c r="L21" s="102" t="str">
        <f>IF($F21=0,"",VLOOKUP($K21,'Seznamy a konstanty'!$H$5:$K$79,2,0))</f>
        <v>Pokročilá</v>
      </c>
      <c r="M21" s="286">
        <f t="shared" si="1"/>
        <v>2040</v>
      </c>
      <c r="N21" s="596">
        <v>5</v>
      </c>
      <c r="O21" s="287">
        <f>IF($F21=0,"",IF(D21="ne",0,'Seznamy a konstanty'!$D$3-N21))</f>
        <v>89</v>
      </c>
      <c r="P21" s="191"/>
      <c r="Q21" s="599" t="s">
        <v>123</v>
      </c>
      <c r="R21" s="288" t="str">
        <f>IF($F21=0,"",VLOOKUP($K21,'Seznamy a konstanty'!$H$5:$K$79,3,0))</f>
        <v>Jiné</v>
      </c>
      <c r="S21" s="289">
        <f>IF($F21=0,"",VLOOKUP($K21,'Seznamy a konstanty'!$H$5:$K$79,4,0))</f>
        <v>0</v>
      </c>
      <c r="T21" s="275"/>
      <c r="U21" s="284">
        <f t="shared" si="3"/>
        <v>0</v>
      </c>
    </row>
    <row r="22" spans="1:21" ht="15.95" customHeight="1" x14ac:dyDescent="0.25">
      <c r="A22" s="10"/>
      <c r="B22" s="579"/>
      <c r="C22" s="441" t="s">
        <v>138</v>
      </c>
      <c r="D22" s="193" t="s">
        <v>0</v>
      </c>
      <c r="E22" s="584"/>
      <c r="F22" s="440">
        <v>6</v>
      </c>
      <c r="G22" s="285" t="str">
        <f>IF($F22=0,"",IF(VLOOKUP($C22,'Seznamy a konstanty'!$B$15:$D$53,2,0)="zadat",E22,VLOOKUP($C22,'Seznamy a konstanty'!$B$15:$D$53,2,0)))</f>
        <v>MWh</v>
      </c>
      <c r="H22" s="588"/>
      <c r="I22" s="380">
        <f>IF($F22=0,"",IF(VLOOKUP($C22,'Seznamy a konstanty'!$B$15:$D$53,3,0)="zadat",H22,VLOOKUP($C22,'Seznamy a konstanty'!$B$15:$D$53,3,0)))</f>
        <v>3600</v>
      </c>
      <c r="J22" s="14" t="str">
        <f t="shared" si="0"/>
        <v>MJ/MWh</v>
      </c>
      <c r="K22" s="592" t="s">
        <v>39</v>
      </c>
      <c r="L22" s="102" t="str">
        <f>IF($F22=0,"",VLOOKUP($K22,'Seznamy a konstanty'!$H$5:$K$79,2,0))</f>
        <v>Biopalivo ze zbytků</v>
      </c>
      <c r="M22" s="286">
        <f>IF($F22=0,"",F22*I22)</f>
        <v>21600</v>
      </c>
      <c r="N22" s="596">
        <v>5</v>
      </c>
      <c r="O22" s="287">
        <f>IF($F22=0,"",IF(D22="ne",0,'Seznamy a konstanty'!$D$3-N22))</f>
        <v>89</v>
      </c>
      <c r="P22" s="191"/>
      <c r="Q22" s="599" t="s">
        <v>137</v>
      </c>
      <c r="R22" s="288" t="str">
        <f>IF($F22=0,"",VLOOKUP($K22,'Seznamy a konstanty'!$H$5:$K$79,3,0))</f>
        <v>Jiné</v>
      </c>
      <c r="S22" s="289">
        <f>IF($F22=0,"",VLOOKUP($K22,'Seznamy a konstanty'!$H$5:$K$79,4,0))</f>
        <v>0</v>
      </c>
      <c r="T22" s="275"/>
      <c r="U22" s="284">
        <f t="shared" si="3"/>
        <v>0</v>
      </c>
    </row>
    <row r="23" spans="1:21" ht="15.95" customHeight="1" x14ac:dyDescent="0.25">
      <c r="A23" s="10"/>
      <c r="B23" s="579"/>
      <c r="C23" s="441" t="s">
        <v>285</v>
      </c>
      <c r="D23" s="193" t="s">
        <v>0</v>
      </c>
      <c r="E23" s="584"/>
      <c r="F23" s="440">
        <v>20</v>
      </c>
      <c r="G23" s="285" t="str">
        <f>IF($F23=0,"",IF(VLOOKUP($C23,'Seznamy a konstanty'!$B$15:$D$53,2,0)="zadat",E23,VLOOKUP($C23,'Seznamy a konstanty'!$B$15:$D$53,2,0)))</f>
        <v>kg</v>
      </c>
      <c r="H23" s="588"/>
      <c r="I23" s="380">
        <f>IF($F23=0,"",IF(VLOOKUP($C23,'Seznamy a konstanty'!$B$15:$D$53,3,0)="zadat",H23,VLOOKUP($C23,'Seznamy a konstanty'!$B$15:$D$53,3,0)))</f>
        <v>120</v>
      </c>
      <c r="J23" s="14" t="str">
        <f t="shared" si="0"/>
        <v>MJ/kg</v>
      </c>
      <c r="K23" s="592" t="s">
        <v>91</v>
      </c>
      <c r="L23" s="102" t="str">
        <f>IF($F23=0,"",VLOOKUP($K23,'Seznamy a konstanty'!$H$5:$K$79,2,0))</f>
        <v>RFNBO</v>
      </c>
      <c r="M23" s="286">
        <f t="shared" si="1"/>
        <v>2400</v>
      </c>
      <c r="N23" s="596">
        <v>10</v>
      </c>
      <c r="O23" s="287">
        <f>IF($F23=0,"",IF(D23="ne",0,'Seznamy a konstanty'!$D$3-N23))</f>
        <v>84</v>
      </c>
      <c r="P23" s="191"/>
      <c r="Q23" s="599" t="s">
        <v>71</v>
      </c>
      <c r="R23" s="288" t="str">
        <f>IF($F23=0,"",VLOOKUP($K23,'Seznamy a konstanty'!$H$5:$K$79,3,0))</f>
        <v>Neuvádí se</v>
      </c>
      <c r="S23" s="289">
        <f>IF($F23=0,"",VLOOKUP($K23,'Seznamy a konstanty'!$H$5:$K$79,4,0))</f>
        <v>0</v>
      </c>
      <c r="T23" s="275"/>
      <c r="U23" s="284">
        <f t="shared" si="3"/>
        <v>0</v>
      </c>
    </row>
    <row r="24" spans="1:21" ht="15.95" customHeight="1" x14ac:dyDescent="0.25">
      <c r="A24" s="10"/>
      <c r="B24" s="579"/>
      <c r="C24" s="441" t="s">
        <v>136</v>
      </c>
      <c r="D24" s="193" t="s">
        <v>0</v>
      </c>
      <c r="E24" s="584"/>
      <c r="F24" s="440">
        <v>1</v>
      </c>
      <c r="G24" s="285" t="str">
        <f>IF($F24=0,"",IF(VLOOKUP($C24,'Seznamy a konstanty'!$B$15:$D$53,2,0)="zadat",E24,VLOOKUP($C24,'Seznamy a konstanty'!$B$15:$D$53,2,0)))</f>
        <v>MWh</v>
      </c>
      <c r="H24" s="588"/>
      <c r="I24" s="380">
        <f>IF($F24=0,"",IF(VLOOKUP($C24,'Seznamy a konstanty'!$B$15:$D$53,3,0)="zadat",H24,VLOOKUP($C24,'Seznamy a konstanty'!$B$15:$D$53,3,0)))</f>
        <v>3600</v>
      </c>
      <c r="J24" s="14" t="str">
        <f t="shared" si="0"/>
        <v>MJ/MWh</v>
      </c>
      <c r="K24" s="592" t="s">
        <v>79</v>
      </c>
      <c r="L24" s="102" t="str">
        <f>IF($F24=0,"",VLOOKUP($K24,'Seznamy a konstanty'!$H$5:$K$79,2,0))</f>
        <v>Pokročilá</v>
      </c>
      <c r="M24" s="286">
        <f t="shared" si="1"/>
        <v>3600</v>
      </c>
      <c r="N24" s="596">
        <v>5</v>
      </c>
      <c r="O24" s="287">
        <f>IF($F24=0,"",IF(D24="ne",0,'Seznamy a konstanty'!$D$3-N24))</f>
        <v>89</v>
      </c>
      <c r="P24" s="191"/>
      <c r="Q24" s="599" t="s">
        <v>260</v>
      </c>
      <c r="R24" s="288" t="str">
        <f>IF($F24=0,"",VLOOKUP($K24,'Seznamy a konstanty'!$H$5:$K$79,3,0))</f>
        <v>Jiné</v>
      </c>
      <c r="S24" s="289">
        <f>IF($F24=0,"",VLOOKUP($K24,'Seznamy a konstanty'!$H$5:$K$79,4,0))</f>
        <v>0</v>
      </c>
      <c r="T24" s="275"/>
      <c r="U24" s="284">
        <f t="shared" si="3"/>
        <v>0</v>
      </c>
    </row>
    <row r="25" spans="1:21" ht="15.95" customHeight="1" x14ac:dyDescent="0.25">
      <c r="A25" s="10"/>
      <c r="B25" s="579"/>
      <c r="C25" s="441"/>
      <c r="D25" s="193"/>
      <c r="E25" s="584"/>
      <c r="F25" s="440"/>
      <c r="G25" s="285" t="str">
        <f>IF($F25=0,"",IF(VLOOKUP($C25,'Seznamy a konstanty'!$B$15:$D$53,2,0)="zadat",E25,VLOOKUP($C25,'Seznamy a konstanty'!$B$15:$D$53,2,0)))</f>
        <v/>
      </c>
      <c r="H25" s="588"/>
      <c r="I25" s="380" t="str">
        <f>IF($F25=0,"",IF(VLOOKUP($C25,'Seznamy a konstanty'!$B$15:$D$53,3,0)="zadat",H25,VLOOKUP($C25,'Seznamy a konstanty'!$B$15:$D$53,3,0)))</f>
        <v/>
      </c>
      <c r="J25" s="14" t="str">
        <f t="shared" si="0"/>
        <v/>
      </c>
      <c r="K25" s="592"/>
      <c r="L25" s="102" t="str">
        <f>IF($F25=0,"",VLOOKUP($K25,'Seznamy a konstanty'!$H$5:$K$79,2,0))</f>
        <v/>
      </c>
      <c r="M25" s="286" t="str">
        <f t="shared" si="1"/>
        <v/>
      </c>
      <c r="N25" s="596"/>
      <c r="O25" s="287" t="str">
        <f>IF($F25=0,"",IF(D25="ne",0,'Seznamy a konstanty'!$D$3-N25))</f>
        <v/>
      </c>
      <c r="P25" s="191"/>
      <c r="Q25" s="599"/>
      <c r="R25" s="288" t="str">
        <f>IF($F25=0,"",VLOOKUP($K25,'Seznamy a konstanty'!$H$5:$K$79,3,0))</f>
        <v/>
      </c>
      <c r="S25" s="289" t="str">
        <f>IF($F25=0,"",VLOOKUP($K25,'Seznamy a konstanty'!$H$5:$K$79,4,0))</f>
        <v/>
      </c>
      <c r="T25" s="275"/>
      <c r="U25" s="284">
        <f t="shared" si="3"/>
        <v>0</v>
      </c>
    </row>
    <row r="26" spans="1:21" ht="15.95" customHeight="1" x14ac:dyDescent="0.25">
      <c r="A26" s="10"/>
      <c r="B26" s="579"/>
      <c r="C26" s="441"/>
      <c r="D26" s="193"/>
      <c r="E26" s="584"/>
      <c r="F26" s="440"/>
      <c r="G26" s="285" t="str">
        <f>IF($F26=0,"",IF(VLOOKUP($C26,'Seznamy a konstanty'!$B$15:$D$53,2,0)="zadat",E26,VLOOKUP($C26,'Seznamy a konstanty'!$B$15:$D$53,2,0)))</f>
        <v/>
      </c>
      <c r="H26" s="588"/>
      <c r="I26" s="380" t="str">
        <f>IF($F26=0,"",IF(VLOOKUP($C26,'Seznamy a konstanty'!$B$15:$D$53,3,0)="zadat",H26,VLOOKUP($C26,'Seznamy a konstanty'!$B$15:$D$53,3,0)))</f>
        <v/>
      </c>
      <c r="J26" s="14" t="str">
        <f t="shared" si="0"/>
        <v/>
      </c>
      <c r="K26" s="592"/>
      <c r="L26" s="102" t="str">
        <f>IF($F26=0,"",VLOOKUP($K26,'Seznamy a konstanty'!$H$5:$K$79,2,0))</f>
        <v/>
      </c>
      <c r="M26" s="286" t="str">
        <f t="shared" si="1"/>
        <v/>
      </c>
      <c r="N26" s="596"/>
      <c r="O26" s="287" t="str">
        <f>IF($F26=0,"",IF(D26="ne",0,'Seznamy a konstanty'!$D$3-N26))</f>
        <v/>
      </c>
      <c r="P26" s="191"/>
      <c r="Q26" s="599"/>
      <c r="R26" s="288" t="str">
        <f>IF($F26=0,"",VLOOKUP($K26,'Seznamy a konstanty'!$H$5:$K$79,3,0))</f>
        <v/>
      </c>
      <c r="S26" s="289" t="str">
        <f>IF($F26=0,"",VLOOKUP($K26,'Seznamy a konstanty'!$H$5:$K$79,4,0))</f>
        <v/>
      </c>
      <c r="T26" s="275"/>
      <c r="U26" s="284">
        <f t="shared" si="3"/>
        <v>0</v>
      </c>
    </row>
    <row r="27" spans="1:21" ht="15.95" customHeight="1" x14ac:dyDescent="0.25">
      <c r="A27" s="10"/>
      <c r="B27" s="579"/>
      <c r="C27" s="441"/>
      <c r="D27" s="193"/>
      <c r="E27" s="584"/>
      <c r="F27" s="440"/>
      <c r="G27" s="285" t="str">
        <f>IF($F27=0,"",IF(VLOOKUP($C27,'Seznamy a konstanty'!$B$15:$D$53,2,0)="zadat",E27,VLOOKUP($C27,'Seznamy a konstanty'!$B$15:$D$53,2,0)))</f>
        <v/>
      </c>
      <c r="H27" s="588"/>
      <c r="I27" s="380" t="str">
        <f>IF($F27=0,"",IF(VLOOKUP($C27,'Seznamy a konstanty'!$B$15:$D$53,3,0)="zadat",H27,VLOOKUP($C27,'Seznamy a konstanty'!$B$15:$D$53,3,0)))</f>
        <v/>
      </c>
      <c r="J27" s="14" t="str">
        <f t="shared" si="0"/>
        <v/>
      </c>
      <c r="K27" s="592"/>
      <c r="L27" s="102" t="str">
        <f>IF($F27=0,"",VLOOKUP($K27,'Seznamy a konstanty'!$H$5:$K$79,2,0))</f>
        <v/>
      </c>
      <c r="M27" s="286" t="str">
        <f t="shared" si="1"/>
        <v/>
      </c>
      <c r="N27" s="596"/>
      <c r="O27" s="287" t="str">
        <f>IF($F27=0,"",IF(D27="ne",0,'Seznamy a konstanty'!$D$3-N27))</f>
        <v/>
      </c>
      <c r="P27" s="191"/>
      <c r="Q27" s="599"/>
      <c r="R27" s="288" t="str">
        <f>IF($F27=0,"",VLOOKUP($K27,'Seznamy a konstanty'!$H$5:$K$79,3,0))</f>
        <v/>
      </c>
      <c r="S27" s="289" t="str">
        <f>IF($F27=0,"",VLOOKUP($K27,'Seznamy a konstanty'!$H$5:$K$79,4,0))</f>
        <v/>
      </c>
      <c r="T27" s="275"/>
      <c r="U27" s="284">
        <f t="shared" si="3"/>
        <v>0</v>
      </c>
    </row>
    <row r="28" spans="1:21" ht="15.95" customHeight="1" x14ac:dyDescent="0.25">
      <c r="A28" s="10"/>
      <c r="B28" s="579"/>
      <c r="C28" s="441"/>
      <c r="D28" s="193"/>
      <c r="E28" s="584"/>
      <c r="F28" s="440"/>
      <c r="G28" s="285" t="str">
        <f>IF($F28=0,"",IF(VLOOKUP($C28,'Seznamy a konstanty'!$B$15:$D$53,2,0)="zadat",E28,VLOOKUP($C28,'Seznamy a konstanty'!$B$15:$D$53,2,0)))</f>
        <v/>
      </c>
      <c r="H28" s="588"/>
      <c r="I28" s="380" t="str">
        <f>IF($F28=0,"",IF(VLOOKUP($C28,'Seznamy a konstanty'!$B$15:$D$53,3,0)="zadat",H28,VLOOKUP($C28,'Seznamy a konstanty'!$B$15:$D$53,3,0)))</f>
        <v/>
      </c>
      <c r="J28" s="14" t="str">
        <f t="shared" si="0"/>
        <v/>
      </c>
      <c r="K28" s="592"/>
      <c r="L28" s="102" t="str">
        <f>IF($F28=0,"",VLOOKUP($K28,'Seznamy a konstanty'!$H$5:$K$79,2,0))</f>
        <v/>
      </c>
      <c r="M28" s="286" t="str">
        <f t="shared" si="1"/>
        <v/>
      </c>
      <c r="N28" s="596"/>
      <c r="O28" s="287" t="str">
        <f>IF($F28=0,"",IF(D28="ne",0,'Seznamy a konstanty'!$D$3-N28))</f>
        <v/>
      </c>
      <c r="P28" s="191"/>
      <c r="Q28" s="599"/>
      <c r="R28" s="288" t="str">
        <f>IF($F28=0,"",VLOOKUP($K28,'Seznamy a konstanty'!$H$5:$K$79,3,0))</f>
        <v/>
      </c>
      <c r="S28" s="289" t="str">
        <f>IF($F28=0,"",VLOOKUP($K28,'Seznamy a konstanty'!$H$5:$K$79,4,0))</f>
        <v/>
      </c>
      <c r="T28" s="275"/>
      <c r="U28" s="284">
        <f t="shared" si="3"/>
        <v>0</v>
      </c>
    </row>
    <row r="29" spans="1:21" ht="15.95" customHeight="1" x14ac:dyDescent="0.25">
      <c r="A29" s="10"/>
      <c r="B29" s="579"/>
      <c r="C29" s="441"/>
      <c r="D29" s="193"/>
      <c r="E29" s="584"/>
      <c r="F29" s="440"/>
      <c r="G29" s="285" t="str">
        <f>IF($F29=0,"",IF(VLOOKUP($C29,'Seznamy a konstanty'!$B$15:$D$53,2,0)="zadat",E29,VLOOKUP($C29,'Seznamy a konstanty'!$B$15:$D$53,2,0)))</f>
        <v/>
      </c>
      <c r="H29" s="588"/>
      <c r="I29" s="380" t="str">
        <f>IF($F29=0,"",IF(VLOOKUP($C29,'Seznamy a konstanty'!$B$15:$D$53,3,0)="zadat",H29,VLOOKUP($C29,'Seznamy a konstanty'!$B$15:$D$53,3,0)))</f>
        <v/>
      </c>
      <c r="J29" s="14" t="str">
        <f t="shared" si="0"/>
        <v/>
      </c>
      <c r="K29" s="592"/>
      <c r="L29" s="102" t="str">
        <f>IF($F29=0,"",VLOOKUP($K29,'Seznamy a konstanty'!$H$5:$K$79,2,0))</f>
        <v/>
      </c>
      <c r="M29" s="286" t="str">
        <f t="shared" si="1"/>
        <v/>
      </c>
      <c r="N29" s="596"/>
      <c r="O29" s="287" t="str">
        <f>IF($F29=0,"",IF(D29="ne",0,'Seznamy a konstanty'!$D$3-N29))</f>
        <v/>
      </c>
      <c r="P29" s="191"/>
      <c r="Q29" s="600"/>
      <c r="R29" s="288" t="str">
        <f>IF($F29=0,"",VLOOKUP($K29,'Seznamy a konstanty'!$H$5:$K$79,3,0))</f>
        <v/>
      </c>
      <c r="S29" s="289" t="str">
        <f>IF($F29=0,"",VLOOKUP($K29,'Seznamy a konstanty'!$H$5:$K$79,4,0))</f>
        <v/>
      </c>
      <c r="T29" s="275"/>
      <c r="U29" s="284">
        <f t="shared" si="3"/>
        <v>0</v>
      </c>
    </row>
    <row r="30" spans="1:21" ht="15.95" customHeight="1" x14ac:dyDescent="0.25">
      <c r="A30" s="10"/>
      <c r="B30" s="579"/>
      <c r="C30" s="441"/>
      <c r="D30" s="193"/>
      <c r="E30" s="584"/>
      <c r="F30" s="440"/>
      <c r="G30" s="285" t="str">
        <f>IF($F30=0,"",IF(VLOOKUP($C30,'Seznamy a konstanty'!$B$15:$D$53,2,0)="zadat",E30,VLOOKUP($C30,'Seznamy a konstanty'!$B$15:$D$53,2,0)))</f>
        <v/>
      </c>
      <c r="H30" s="588"/>
      <c r="I30" s="380" t="str">
        <f>IF($F30=0,"",IF(VLOOKUP($C30,'Seznamy a konstanty'!$B$15:$D$53,3,0)="zadat",H30,VLOOKUP($C30,'Seznamy a konstanty'!$B$15:$D$53,3,0)))</f>
        <v/>
      </c>
      <c r="J30" s="14" t="str">
        <f t="shared" si="0"/>
        <v/>
      </c>
      <c r="K30" s="592"/>
      <c r="L30" s="102" t="str">
        <f>IF($F30=0,"",VLOOKUP($K30,'Seznamy a konstanty'!$H$5:$K$79,2,0))</f>
        <v/>
      </c>
      <c r="M30" s="286" t="str">
        <f t="shared" si="1"/>
        <v/>
      </c>
      <c r="N30" s="596"/>
      <c r="O30" s="287" t="str">
        <f>IF($F30=0,"",IF(D30="ne",0,'Seznamy a konstanty'!$D$3-N30))</f>
        <v/>
      </c>
      <c r="P30" s="191"/>
      <c r="Q30" s="600"/>
      <c r="R30" s="288" t="str">
        <f>IF($F30=0,"",VLOOKUP($K30,'Seznamy a konstanty'!$H$5:$K$79,3,0))</f>
        <v/>
      </c>
      <c r="S30" s="289" t="str">
        <f>IF($F30=0,"",VLOOKUP($K30,'Seznamy a konstanty'!$H$5:$K$79,4,0))</f>
        <v/>
      </c>
      <c r="T30" s="275"/>
      <c r="U30" s="284">
        <f t="shared" si="3"/>
        <v>0</v>
      </c>
    </row>
    <row r="31" spans="1:21" ht="15.95" customHeight="1" x14ac:dyDescent="0.25">
      <c r="A31" s="10"/>
      <c r="B31" s="579"/>
      <c r="C31" s="441"/>
      <c r="D31" s="193"/>
      <c r="E31" s="584"/>
      <c r="F31" s="440"/>
      <c r="G31" s="285" t="str">
        <f>IF($F31=0,"",IF(VLOOKUP($C31,'Seznamy a konstanty'!$B$15:$D$53,2,0)="zadat",E31,VLOOKUP($C31,'Seznamy a konstanty'!$B$15:$D$53,2,0)))</f>
        <v/>
      </c>
      <c r="H31" s="588"/>
      <c r="I31" s="380" t="str">
        <f>IF($F31=0,"",IF(VLOOKUP($C31,'Seznamy a konstanty'!$B$15:$D$53,3,0)="zadat",H31,VLOOKUP($C31,'Seznamy a konstanty'!$B$15:$D$53,3,0)))</f>
        <v/>
      </c>
      <c r="J31" s="14" t="str">
        <f t="shared" si="0"/>
        <v/>
      </c>
      <c r="K31" s="592"/>
      <c r="L31" s="102" t="str">
        <f>IF($F31=0,"",VLOOKUP($K31,'Seznamy a konstanty'!$H$5:$K$79,2,0))</f>
        <v/>
      </c>
      <c r="M31" s="286" t="str">
        <f t="shared" si="1"/>
        <v/>
      </c>
      <c r="N31" s="596"/>
      <c r="O31" s="287" t="str">
        <f>IF($F31=0,"",IF(D31="ne",0,'Seznamy a konstanty'!$D$3-N31))</f>
        <v/>
      </c>
      <c r="P31" s="191"/>
      <c r="Q31" s="600"/>
      <c r="R31" s="288" t="str">
        <f>IF($F31=0,"",VLOOKUP($K31,'Seznamy a konstanty'!$H$5:$K$79,3,0))</f>
        <v/>
      </c>
      <c r="S31" s="289" t="str">
        <f>IF($F31=0,"",VLOOKUP($K31,'Seznamy a konstanty'!$H$5:$K$79,4,0))</f>
        <v/>
      </c>
      <c r="T31" s="275"/>
      <c r="U31" s="284">
        <f t="shared" si="3"/>
        <v>0</v>
      </c>
    </row>
    <row r="32" spans="1:21" ht="15.95" customHeight="1" x14ac:dyDescent="0.25">
      <c r="A32" s="10"/>
      <c r="B32" s="579"/>
      <c r="C32" s="441"/>
      <c r="D32" s="193"/>
      <c r="E32" s="584"/>
      <c r="F32" s="440"/>
      <c r="G32" s="285" t="str">
        <f>IF($F32=0,"",IF(VLOOKUP($C32,'Seznamy a konstanty'!$B$15:$D$53,2,0)="zadat",E32,VLOOKUP($C32,'Seznamy a konstanty'!$B$15:$D$53,2,0)))</f>
        <v/>
      </c>
      <c r="H32" s="588"/>
      <c r="I32" s="380" t="str">
        <f>IF($F32=0,"",IF(VLOOKUP($C32,'Seznamy a konstanty'!$B$15:$D$53,3,0)="zadat",H32,VLOOKUP($C32,'Seznamy a konstanty'!$B$15:$D$53,3,0)))</f>
        <v/>
      </c>
      <c r="J32" s="14" t="str">
        <f t="shared" si="0"/>
        <v/>
      </c>
      <c r="K32" s="592"/>
      <c r="L32" s="102" t="str">
        <f>IF($F32=0,"",VLOOKUP($K32,'Seznamy a konstanty'!$H$5:$K$79,2,0))</f>
        <v/>
      </c>
      <c r="M32" s="286" t="str">
        <f t="shared" si="1"/>
        <v/>
      </c>
      <c r="N32" s="596"/>
      <c r="O32" s="287" t="str">
        <f>IF($F32=0,"",IF(D32="ne",0,'Seznamy a konstanty'!$D$3-N32))</f>
        <v/>
      </c>
      <c r="P32" s="191"/>
      <c r="Q32" s="600"/>
      <c r="R32" s="288" t="str">
        <f>IF($F32=0,"",VLOOKUP($K32,'Seznamy a konstanty'!$H$5:$K$79,3,0))</f>
        <v/>
      </c>
      <c r="S32" s="289" t="str">
        <f>IF($F32=0,"",VLOOKUP($K32,'Seznamy a konstanty'!$H$5:$K$79,4,0))</f>
        <v/>
      </c>
      <c r="T32" s="275"/>
      <c r="U32" s="284">
        <f t="shared" si="3"/>
        <v>0</v>
      </c>
    </row>
    <row r="33" spans="1:21" ht="15.95" customHeight="1" x14ac:dyDescent="0.25">
      <c r="A33" s="10"/>
      <c r="B33" s="579"/>
      <c r="C33" s="441"/>
      <c r="D33" s="193"/>
      <c r="E33" s="584"/>
      <c r="F33" s="440"/>
      <c r="G33" s="285" t="str">
        <f>IF($F33=0,"",IF(VLOOKUP($C33,'Seznamy a konstanty'!$B$15:$D$53,2,0)="zadat",E33,VLOOKUP($C33,'Seznamy a konstanty'!$B$15:$D$53,2,0)))</f>
        <v/>
      </c>
      <c r="H33" s="588"/>
      <c r="I33" s="380" t="str">
        <f>IF($F33=0,"",IF(VLOOKUP($C33,'Seznamy a konstanty'!$B$15:$D$53,3,0)="zadat",H33,VLOOKUP($C33,'Seznamy a konstanty'!$B$15:$D$53,3,0)))</f>
        <v/>
      </c>
      <c r="J33" s="14" t="str">
        <f t="shared" si="0"/>
        <v/>
      </c>
      <c r="K33" s="592"/>
      <c r="L33" s="102" t="str">
        <f>IF($F33=0,"",VLOOKUP($K33,'Seznamy a konstanty'!$H$5:$K$79,2,0))</f>
        <v/>
      </c>
      <c r="M33" s="286" t="str">
        <f t="shared" si="1"/>
        <v/>
      </c>
      <c r="N33" s="596"/>
      <c r="O33" s="287" t="str">
        <f>IF($F33=0,"",IF(D33="ne",0,'Seznamy a konstanty'!$D$3-N33))</f>
        <v/>
      </c>
      <c r="P33" s="191"/>
      <c r="Q33" s="600"/>
      <c r="R33" s="288" t="str">
        <f>IF($F33=0,"",VLOOKUP($K33,'Seznamy a konstanty'!$H$5:$K$79,3,0))</f>
        <v/>
      </c>
      <c r="S33" s="289" t="str">
        <f>IF($F33=0,"",VLOOKUP($K33,'Seznamy a konstanty'!$H$5:$K$79,4,0))</f>
        <v/>
      </c>
      <c r="T33" s="275"/>
      <c r="U33" s="284">
        <f t="shared" si="3"/>
        <v>0</v>
      </c>
    </row>
    <row r="34" spans="1:21" ht="15.95" customHeight="1" x14ac:dyDescent="0.25">
      <c r="A34" s="10"/>
      <c r="B34" s="579"/>
      <c r="C34" s="441"/>
      <c r="D34" s="193"/>
      <c r="E34" s="584"/>
      <c r="F34" s="440"/>
      <c r="G34" s="285" t="str">
        <f>IF($F34=0,"",IF(VLOOKUP($C34,'Seznamy a konstanty'!$B$15:$D$53,2,0)="zadat",E34,VLOOKUP($C34,'Seznamy a konstanty'!$B$15:$D$53,2,0)))</f>
        <v/>
      </c>
      <c r="H34" s="588"/>
      <c r="I34" s="380" t="str">
        <f>IF($F34=0,"",IF(VLOOKUP($C34,'Seznamy a konstanty'!$B$15:$D$53,3,0)="zadat",H34,VLOOKUP($C34,'Seznamy a konstanty'!$B$15:$D$53,3,0)))</f>
        <v/>
      </c>
      <c r="J34" s="14" t="str">
        <f t="shared" si="0"/>
        <v/>
      </c>
      <c r="K34" s="592"/>
      <c r="L34" s="102" t="str">
        <f>IF($F34=0,"",VLOOKUP($K34,'Seznamy a konstanty'!$H$5:$K$79,2,0))</f>
        <v/>
      </c>
      <c r="M34" s="286" t="str">
        <f t="shared" si="1"/>
        <v/>
      </c>
      <c r="N34" s="596"/>
      <c r="O34" s="287" t="str">
        <f>IF($F34=0,"",IF(D34="ne",0,'Seznamy a konstanty'!$D$3-N34))</f>
        <v/>
      </c>
      <c r="P34" s="191"/>
      <c r="Q34" s="600"/>
      <c r="R34" s="288" t="str">
        <f>IF($F34=0,"",VLOOKUP($K34,'Seznamy a konstanty'!$H$5:$K$79,3,0))</f>
        <v/>
      </c>
      <c r="S34" s="289" t="str">
        <f>IF($F34=0,"",VLOOKUP($K34,'Seznamy a konstanty'!$H$5:$K$79,4,0))</f>
        <v/>
      </c>
      <c r="T34" s="275"/>
      <c r="U34" s="284">
        <f t="shared" si="3"/>
        <v>0</v>
      </c>
    </row>
    <row r="35" spans="1:21" ht="15.95" customHeight="1" x14ac:dyDescent="0.25">
      <c r="A35" s="10"/>
      <c r="B35" s="579"/>
      <c r="C35" s="441"/>
      <c r="D35" s="193"/>
      <c r="E35" s="584"/>
      <c r="F35" s="440"/>
      <c r="G35" s="285" t="str">
        <f>IF($F35=0,"",IF(VLOOKUP($C35,'Seznamy a konstanty'!$B$15:$D$53,2,0)="zadat",E35,VLOOKUP($C35,'Seznamy a konstanty'!$B$15:$D$53,2,0)))</f>
        <v/>
      </c>
      <c r="H35" s="588"/>
      <c r="I35" s="380" t="str">
        <f>IF($F35=0,"",IF(VLOOKUP($C35,'Seznamy a konstanty'!$B$15:$D$53,3,0)="zadat",H35,VLOOKUP($C35,'Seznamy a konstanty'!$B$15:$D$53,3,0)))</f>
        <v/>
      </c>
      <c r="J35" s="14" t="str">
        <f t="shared" si="0"/>
        <v/>
      </c>
      <c r="K35" s="592"/>
      <c r="L35" s="102" t="str">
        <f>IF($F35=0,"",VLOOKUP($K35,'Seznamy a konstanty'!$H$5:$K$79,2,0))</f>
        <v/>
      </c>
      <c r="M35" s="286" t="str">
        <f t="shared" si="1"/>
        <v/>
      </c>
      <c r="N35" s="596"/>
      <c r="O35" s="287" t="str">
        <f>IF($F35=0,"",IF(D35="ne",0,'Seznamy a konstanty'!$D$3-N35))</f>
        <v/>
      </c>
      <c r="P35" s="191"/>
      <c r="Q35" s="600"/>
      <c r="R35" s="288" t="str">
        <f>IF($F35=0,"",VLOOKUP($K35,'Seznamy a konstanty'!$H$5:$K$79,3,0))</f>
        <v/>
      </c>
      <c r="S35" s="289" t="str">
        <f>IF($F35=0,"",VLOOKUP($K35,'Seznamy a konstanty'!$H$5:$K$79,4,0))</f>
        <v/>
      </c>
      <c r="T35" s="275"/>
      <c r="U35" s="284">
        <f t="shared" si="3"/>
        <v>0</v>
      </c>
    </row>
    <row r="36" spans="1:21" ht="15.95" customHeight="1" x14ac:dyDescent="0.25">
      <c r="A36" s="10"/>
      <c r="B36" s="579"/>
      <c r="C36" s="441"/>
      <c r="D36" s="193"/>
      <c r="E36" s="584"/>
      <c r="F36" s="440"/>
      <c r="G36" s="285" t="str">
        <f>IF($F36=0,"",IF(VLOOKUP($C36,'Seznamy a konstanty'!$B$15:$D$53,2,0)="zadat",E36,VLOOKUP($C36,'Seznamy a konstanty'!$B$15:$D$53,2,0)))</f>
        <v/>
      </c>
      <c r="H36" s="588"/>
      <c r="I36" s="380" t="str">
        <f>IF($F36=0,"",IF(VLOOKUP($C36,'Seznamy a konstanty'!$B$15:$D$53,3,0)="zadat",H36,VLOOKUP($C36,'Seznamy a konstanty'!$B$15:$D$53,3,0)))</f>
        <v/>
      </c>
      <c r="J36" s="14" t="str">
        <f t="shared" si="0"/>
        <v/>
      </c>
      <c r="K36" s="592"/>
      <c r="L36" s="102" t="str">
        <f>IF($F36=0,"",VLOOKUP($K36,'Seznamy a konstanty'!$H$5:$K$79,2,0))</f>
        <v/>
      </c>
      <c r="M36" s="286" t="str">
        <f t="shared" si="1"/>
        <v/>
      </c>
      <c r="N36" s="596"/>
      <c r="O36" s="287" t="str">
        <f>IF($F36=0,"",IF(D36="ne",0,'Seznamy a konstanty'!$D$3-N36))</f>
        <v/>
      </c>
      <c r="P36" s="191"/>
      <c r="Q36" s="600"/>
      <c r="R36" s="288" t="str">
        <f>IF($F36=0,"",VLOOKUP($K36,'Seznamy a konstanty'!$H$5:$K$79,3,0))</f>
        <v/>
      </c>
      <c r="S36" s="289" t="str">
        <f>IF($F36=0,"",VLOOKUP($K36,'Seznamy a konstanty'!$H$5:$K$79,4,0))</f>
        <v/>
      </c>
      <c r="T36" s="275"/>
      <c r="U36" s="284">
        <f t="shared" si="3"/>
        <v>0</v>
      </c>
    </row>
    <row r="37" spans="1:21" ht="15.95" customHeight="1" x14ac:dyDescent="0.25">
      <c r="A37" s="10"/>
      <c r="B37" s="579"/>
      <c r="C37" s="441"/>
      <c r="D37" s="193"/>
      <c r="E37" s="584"/>
      <c r="F37" s="440"/>
      <c r="G37" s="285" t="str">
        <f>IF($F37=0,"",IF(VLOOKUP($C37,'Seznamy a konstanty'!$B$15:$D$53,2,0)="zadat",E37,VLOOKUP($C37,'Seznamy a konstanty'!$B$15:$D$53,2,0)))</f>
        <v/>
      </c>
      <c r="H37" s="588"/>
      <c r="I37" s="380" t="str">
        <f>IF($F37=0,"",IF(VLOOKUP($C37,'Seznamy a konstanty'!$B$15:$D$53,3,0)="zadat",H37,VLOOKUP($C37,'Seznamy a konstanty'!$B$15:$D$53,3,0)))</f>
        <v/>
      </c>
      <c r="J37" s="14" t="str">
        <f t="shared" si="0"/>
        <v/>
      </c>
      <c r="K37" s="592"/>
      <c r="L37" s="102" t="str">
        <f>IF($F37=0,"",VLOOKUP($K37,'Seznamy a konstanty'!$H$5:$K$79,2,0))</f>
        <v/>
      </c>
      <c r="M37" s="286" t="str">
        <f t="shared" si="1"/>
        <v/>
      </c>
      <c r="N37" s="596"/>
      <c r="O37" s="287" t="str">
        <f>IF($F37=0,"",IF(D37="ne",0,'Seznamy a konstanty'!$D$3-N37))</f>
        <v/>
      </c>
      <c r="P37" s="191"/>
      <c r="Q37" s="600"/>
      <c r="R37" s="288" t="str">
        <f>IF($F37=0,"",VLOOKUP($K37,'Seznamy a konstanty'!$H$5:$K$79,3,0))</f>
        <v/>
      </c>
      <c r="S37" s="289" t="str">
        <f>IF($F37=0,"",VLOOKUP($K37,'Seznamy a konstanty'!$H$5:$K$79,4,0))</f>
        <v/>
      </c>
      <c r="T37" s="275"/>
      <c r="U37" s="284">
        <f t="shared" si="3"/>
        <v>0</v>
      </c>
    </row>
    <row r="38" spans="1:21" ht="15.95" customHeight="1" x14ac:dyDescent="0.25">
      <c r="A38" s="10"/>
      <c r="B38" s="579"/>
      <c r="C38" s="441"/>
      <c r="D38" s="193"/>
      <c r="E38" s="584"/>
      <c r="F38" s="440"/>
      <c r="G38" s="285" t="str">
        <f>IF($F38=0,"",IF(VLOOKUP($C38,'Seznamy a konstanty'!$B$15:$D$53,2,0)="zadat",E38,VLOOKUP($C38,'Seznamy a konstanty'!$B$15:$D$53,2,0)))</f>
        <v/>
      </c>
      <c r="H38" s="588"/>
      <c r="I38" s="380" t="str">
        <f>IF($F38=0,"",IF(VLOOKUP($C38,'Seznamy a konstanty'!$B$15:$D$53,3,0)="zadat",H38,VLOOKUP($C38,'Seznamy a konstanty'!$B$15:$D$53,3,0)))</f>
        <v/>
      </c>
      <c r="J38" s="14" t="str">
        <f t="shared" si="0"/>
        <v/>
      </c>
      <c r="K38" s="592"/>
      <c r="L38" s="102" t="str">
        <f>IF($F38=0,"",VLOOKUP($K38,'Seznamy a konstanty'!$H$5:$K$79,2,0))</f>
        <v/>
      </c>
      <c r="M38" s="286" t="str">
        <f t="shared" si="1"/>
        <v/>
      </c>
      <c r="N38" s="596"/>
      <c r="O38" s="287" t="str">
        <f>IF($F38=0,"",IF(D38="ne",0,'Seznamy a konstanty'!$D$3-N38))</f>
        <v/>
      </c>
      <c r="P38" s="191"/>
      <c r="Q38" s="600"/>
      <c r="R38" s="288" t="str">
        <f>IF($F38=0,"",VLOOKUP($K38,'Seznamy a konstanty'!$H$5:$K$79,3,0))</f>
        <v/>
      </c>
      <c r="S38" s="289" t="str">
        <f>IF($F38=0,"",VLOOKUP($K38,'Seznamy a konstanty'!$H$5:$K$79,4,0))</f>
        <v/>
      </c>
      <c r="T38" s="275"/>
      <c r="U38" s="284">
        <f t="shared" si="3"/>
        <v>0</v>
      </c>
    </row>
    <row r="39" spans="1:21" ht="15.95" customHeight="1" x14ac:dyDescent="0.25">
      <c r="A39" s="10"/>
      <c r="B39" s="579"/>
      <c r="C39" s="441"/>
      <c r="D39" s="193"/>
      <c r="E39" s="584"/>
      <c r="F39" s="440"/>
      <c r="G39" s="285" t="str">
        <f>IF($F39=0,"",IF(VLOOKUP($C39,'Seznamy a konstanty'!$B$15:$D$53,2,0)="zadat",E39,VLOOKUP($C39,'Seznamy a konstanty'!$B$15:$D$53,2,0)))</f>
        <v/>
      </c>
      <c r="H39" s="588"/>
      <c r="I39" s="380" t="str">
        <f>IF($F39=0,"",IF(VLOOKUP($C39,'Seznamy a konstanty'!$B$15:$D$53,3,0)="zadat",H39,VLOOKUP($C39,'Seznamy a konstanty'!$B$15:$D$53,3,0)))</f>
        <v/>
      </c>
      <c r="J39" s="14" t="str">
        <f t="shared" si="0"/>
        <v/>
      </c>
      <c r="K39" s="592"/>
      <c r="L39" s="102" t="str">
        <f>IF($F39=0,"",VLOOKUP($K39,'Seznamy a konstanty'!$H$5:$K$79,2,0))</f>
        <v/>
      </c>
      <c r="M39" s="286" t="str">
        <f t="shared" si="1"/>
        <v/>
      </c>
      <c r="N39" s="596"/>
      <c r="O39" s="287" t="str">
        <f>IF($F39=0,"",IF(D39="ne",0,'Seznamy a konstanty'!$D$3-N39))</f>
        <v/>
      </c>
      <c r="P39" s="191"/>
      <c r="Q39" s="600"/>
      <c r="R39" s="288" t="str">
        <f>IF($F39=0,"",VLOOKUP($K39,'Seznamy a konstanty'!$H$5:$K$79,3,0))</f>
        <v/>
      </c>
      <c r="S39" s="289" t="str">
        <f>IF($F39=0,"",VLOOKUP($K39,'Seznamy a konstanty'!$H$5:$K$79,4,0))</f>
        <v/>
      </c>
      <c r="T39" s="275"/>
      <c r="U39" s="284">
        <f t="shared" si="3"/>
        <v>0</v>
      </c>
    </row>
    <row r="40" spans="1:21" ht="15.95" customHeight="1" x14ac:dyDescent="0.25">
      <c r="A40" s="10"/>
      <c r="B40" s="579"/>
      <c r="C40" s="441"/>
      <c r="D40" s="193"/>
      <c r="E40" s="584"/>
      <c r="F40" s="440"/>
      <c r="G40" s="285" t="str">
        <f>IF($F40=0,"",IF(VLOOKUP($C40,'Seznamy a konstanty'!$B$15:$D$53,2,0)="zadat",E40,VLOOKUP($C40,'Seznamy a konstanty'!$B$15:$D$53,2,0)))</f>
        <v/>
      </c>
      <c r="H40" s="588"/>
      <c r="I40" s="380" t="str">
        <f>IF($F40=0,"",IF(VLOOKUP($C40,'Seznamy a konstanty'!$B$15:$D$53,3,0)="zadat",H40,VLOOKUP($C40,'Seznamy a konstanty'!$B$15:$D$53,3,0)))</f>
        <v/>
      </c>
      <c r="J40" s="14" t="str">
        <f t="shared" si="0"/>
        <v/>
      </c>
      <c r="K40" s="592"/>
      <c r="L40" s="102" t="str">
        <f>IF($F40=0,"",VLOOKUP($K40,'Seznamy a konstanty'!$H$5:$K$79,2,0))</f>
        <v/>
      </c>
      <c r="M40" s="286" t="str">
        <f t="shared" si="1"/>
        <v/>
      </c>
      <c r="N40" s="596"/>
      <c r="O40" s="287" t="str">
        <f>IF($F40=0,"",IF(D40="ne",0,'Seznamy a konstanty'!$D$3-N40))</f>
        <v/>
      </c>
      <c r="P40" s="191"/>
      <c r="Q40" s="600"/>
      <c r="R40" s="288" t="str">
        <f>IF($F40=0,"",VLOOKUP($K40,'Seznamy a konstanty'!$H$5:$K$79,3,0))</f>
        <v/>
      </c>
      <c r="S40" s="289" t="str">
        <f>IF($F40=0,"",VLOOKUP($K40,'Seznamy a konstanty'!$H$5:$K$79,4,0))</f>
        <v/>
      </c>
      <c r="T40" s="275"/>
      <c r="U40" s="284">
        <f t="shared" si="3"/>
        <v>0</v>
      </c>
    </row>
    <row r="41" spans="1:21" ht="15.95" customHeight="1" x14ac:dyDescent="0.25">
      <c r="A41" s="10"/>
      <c r="B41" s="579"/>
      <c r="C41" s="441"/>
      <c r="D41" s="193"/>
      <c r="E41" s="584"/>
      <c r="F41" s="440"/>
      <c r="G41" s="285" t="str">
        <f>IF($F41=0,"",IF(VLOOKUP($C41,'Seznamy a konstanty'!$B$15:$D$53,2,0)="zadat",E41,VLOOKUP($C41,'Seznamy a konstanty'!$B$15:$D$53,2,0)))</f>
        <v/>
      </c>
      <c r="H41" s="588"/>
      <c r="I41" s="380" t="str">
        <f>IF($F41=0,"",IF(VLOOKUP($C41,'Seznamy a konstanty'!$B$15:$D$53,3,0)="zadat",H41,VLOOKUP($C41,'Seznamy a konstanty'!$B$15:$D$53,3,0)))</f>
        <v/>
      </c>
      <c r="J41" s="14" t="str">
        <f t="shared" si="0"/>
        <v/>
      </c>
      <c r="K41" s="592"/>
      <c r="L41" s="102" t="str">
        <f>IF($F41=0,"",VLOOKUP($K41,'Seznamy a konstanty'!$H$5:$K$79,2,0))</f>
        <v/>
      </c>
      <c r="M41" s="286" t="str">
        <f t="shared" si="1"/>
        <v/>
      </c>
      <c r="N41" s="596"/>
      <c r="O41" s="287" t="str">
        <f>IF($F41=0,"",IF(D41="ne",0,'Seznamy a konstanty'!$D$3-N41))</f>
        <v/>
      </c>
      <c r="P41" s="191"/>
      <c r="Q41" s="600"/>
      <c r="R41" s="288" t="str">
        <f>IF($F41=0,"",VLOOKUP($K41,'Seznamy a konstanty'!$H$5:$K$79,3,0))</f>
        <v/>
      </c>
      <c r="S41" s="289" t="str">
        <f>IF($F41=0,"",VLOOKUP($K41,'Seznamy a konstanty'!$H$5:$K$79,4,0))</f>
        <v/>
      </c>
      <c r="T41" s="275"/>
      <c r="U41" s="284">
        <f t="shared" si="3"/>
        <v>0</v>
      </c>
    </row>
    <row r="42" spans="1:21" ht="15.95" customHeight="1" x14ac:dyDescent="0.25">
      <c r="A42" s="10"/>
      <c r="B42" s="579"/>
      <c r="C42" s="441"/>
      <c r="D42" s="193"/>
      <c r="E42" s="584"/>
      <c r="F42" s="440"/>
      <c r="G42" s="285" t="str">
        <f>IF($F42=0,"",IF(VLOOKUP($C42,'Seznamy a konstanty'!$B$15:$D$53,2,0)="zadat",E42,VLOOKUP($C42,'Seznamy a konstanty'!$B$15:$D$53,2,0)))</f>
        <v/>
      </c>
      <c r="H42" s="588"/>
      <c r="I42" s="380" t="str">
        <f>IF($F42=0,"",IF(VLOOKUP($C42,'Seznamy a konstanty'!$B$15:$D$53,3,0)="zadat",H42,VLOOKUP($C42,'Seznamy a konstanty'!$B$15:$D$53,3,0)))</f>
        <v/>
      </c>
      <c r="J42" s="14" t="str">
        <f t="shared" si="0"/>
        <v/>
      </c>
      <c r="K42" s="592"/>
      <c r="L42" s="102" t="str">
        <f>IF($F42=0,"",VLOOKUP($K42,'Seznamy a konstanty'!$H$5:$K$79,2,0))</f>
        <v/>
      </c>
      <c r="M42" s="286" t="str">
        <f t="shared" si="1"/>
        <v/>
      </c>
      <c r="N42" s="596"/>
      <c r="O42" s="287" t="str">
        <f>IF($F42=0,"",IF(D42="ne",0,'Seznamy a konstanty'!$D$3-N42))</f>
        <v/>
      </c>
      <c r="P42" s="191"/>
      <c r="Q42" s="600"/>
      <c r="R42" s="288" t="str">
        <f>IF($F42=0,"",VLOOKUP($K42,'Seznamy a konstanty'!$H$5:$K$79,3,0))</f>
        <v/>
      </c>
      <c r="S42" s="289" t="str">
        <f>IF($F42=0,"",VLOOKUP($K42,'Seznamy a konstanty'!$H$5:$K$79,4,0))</f>
        <v/>
      </c>
      <c r="T42" s="275"/>
      <c r="U42" s="284">
        <f t="shared" si="3"/>
        <v>0</v>
      </c>
    </row>
    <row r="43" spans="1:21" ht="15.95" customHeight="1" x14ac:dyDescent="0.25">
      <c r="A43" s="10"/>
      <c r="B43" s="579"/>
      <c r="C43" s="441"/>
      <c r="D43" s="193"/>
      <c r="E43" s="584"/>
      <c r="F43" s="440"/>
      <c r="G43" s="285" t="str">
        <f>IF($F43=0,"",IF(VLOOKUP($C43,'Seznamy a konstanty'!$B$15:$D$53,2,0)="zadat",E43,VLOOKUP($C43,'Seznamy a konstanty'!$B$15:$D$53,2,0)))</f>
        <v/>
      </c>
      <c r="H43" s="588"/>
      <c r="I43" s="380" t="str">
        <f>IF($F43=0,"",IF(VLOOKUP($C43,'Seznamy a konstanty'!$B$15:$D$53,3,0)="zadat",H43,VLOOKUP($C43,'Seznamy a konstanty'!$B$15:$D$53,3,0)))</f>
        <v/>
      </c>
      <c r="J43" s="14" t="str">
        <f t="shared" si="0"/>
        <v/>
      </c>
      <c r="K43" s="592"/>
      <c r="L43" s="102" t="str">
        <f>IF($F43=0,"",VLOOKUP($K43,'Seznamy a konstanty'!$H$5:$K$79,2,0))</f>
        <v/>
      </c>
      <c r="M43" s="286" t="str">
        <f t="shared" si="1"/>
        <v/>
      </c>
      <c r="N43" s="596"/>
      <c r="O43" s="287" t="str">
        <f>IF($F43=0,"",IF(D43="ne",0,'Seznamy a konstanty'!$D$3-N43))</f>
        <v/>
      </c>
      <c r="P43" s="191"/>
      <c r="Q43" s="600"/>
      <c r="R43" s="288" t="str">
        <f>IF($F43=0,"",VLOOKUP($K43,'Seznamy a konstanty'!$H$5:$K$79,3,0))</f>
        <v/>
      </c>
      <c r="S43" s="289" t="str">
        <f>IF($F43=0,"",VLOOKUP($K43,'Seznamy a konstanty'!$H$5:$K$79,4,0))</f>
        <v/>
      </c>
      <c r="T43" s="275"/>
      <c r="U43" s="284">
        <f t="shared" si="3"/>
        <v>0</v>
      </c>
    </row>
    <row r="44" spans="1:21" ht="15.95" customHeight="1" x14ac:dyDescent="0.25">
      <c r="A44" s="10"/>
      <c r="B44" s="579"/>
      <c r="C44" s="441"/>
      <c r="D44" s="193"/>
      <c r="E44" s="584"/>
      <c r="F44" s="440"/>
      <c r="G44" s="285" t="str">
        <f>IF($F44=0,"",IF(VLOOKUP($C44,'Seznamy a konstanty'!$B$15:$D$53,2,0)="zadat",E44,VLOOKUP($C44,'Seznamy a konstanty'!$B$15:$D$53,2,0)))</f>
        <v/>
      </c>
      <c r="H44" s="588"/>
      <c r="I44" s="380" t="str">
        <f>IF($F44=0,"",IF(VLOOKUP($C44,'Seznamy a konstanty'!$B$15:$D$53,3,0)="zadat",H44,VLOOKUP($C44,'Seznamy a konstanty'!$B$15:$D$53,3,0)))</f>
        <v/>
      </c>
      <c r="J44" s="14" t="str">
        <f t="shared" si="0"/>
        <v/>
      </c>
      <c r="K44" s="592"/>
      <c r="L44" s="102" t="str">
        <f>IF($F44=0,"",VLOOKUP($K44,'Seznamy a konstanty'!$H$5:$K$79,2,0))</f>
        <v/>
      </c>
      <c r="M44" s="286" t="str">
        <f t="shared" si="1"/>
        <v/>
      </c>
      <c r="N44" s="596"/>
      <c r="O44" s="287" t="str">
        <f>IF($F44=0,"",IF(D44="ne",0,'Seznamy a konstanty'!$D$3-N44))</f>
        <v/>
      </c>
      <c r="P44" s="191"/>
      <c r="Q44" s="600"/>
      <c r="R44" s="288" t="str">
        <f>IF($F44=0,"",VLOOKUP($K44,'Seznamy a konstanty'!$H$5:$K$79,3,0))</f>
        <v/>
      </c>
      <c r="S44" s="289" t="str">
        <f>IF($F44=0,"",VLOOKUP($K44,'Seznamy a konstanty'!$H$5:$K$79,4,0))</f>
        <v/>
      </c>
      <c r="T44" s="275"/>
      <c r="U44" s="284">
        <f t="shared" si="3"/>
        <v>0</v>
      </c>
    </row>
    <row r="45" spans="1:21" ht="15.95" customHeight="1" x14ac:dyDescent="0.25">
      <c r="A45" s="10"/>
      <c r="B45" s="579"/>
      <c r="C45" s="441"/>
      <c r="D45" s="193"/>
      <c r="E45" s="584"/>
      <c r="F45" s="440"/>
      <c r="G45" s="285" t="str">
        <f>IF($F45=0,"",IF(VLOOKUP($C45,'Seznamy a konstanty'!$B$15:$D$53,2,0)="zadat",E45,VLOOKUP($C45,'Seznamy a konstanty'!$B$15:$D$53,2,0)))</f>
        <v/>
      </c>
      <c r="H45" s="588"/>
      <c r="I45" s="380" t="str">
        <f>IF($F45=0,"",IF(VLOOKUP($C45,'Seznamy a konstanty'!$B$15:$D$53,3,0)="zadat",H45,VLOOKUP($C45,'Seznamy a konstanty'!$B$15:$D$53,3,0)))</f>
        <v/>
      </c>
      <c r="J45" s="14" t="str">
        <f t="shared" si="0"/>
        <v/>
      </c>
      <c r="K45" s="592"/>
      <c r="L45" s="102" t="str">
        <f>IF($F45=0,"",VLOOKUP($K45,'Seznamy a konstanty'!$H$5:$K$79,2,0))</f>
        <v/>
      </c>
      <c r="M45" s="286" t="str">
        <f t="shared" si="1"/>
        <v/>
      </c>
      <c r="N45" s="596"/>
      <c r="O45" s="287" t="str">
        <f>IF($F45=0,"",IF(D45="ne",0,'Seznamy a konstanty'!$D$3-N45))</f>
        <v/>
      </c>
      <c r="P45" s="191"/>
      <c r="Q45" s="600"/>
      <c r="R45" s="288" t="str">
        <f>IF($F45=0,"",VLOOKUP($K45,'Seznamy a konstanty'!$H$5:$K$79,3,0))</f>
        <v/>
      </c>
      <c r="S45" s="289" t="str">
        <f>IF($F45=0,"",VLOOKUP($K45,'Seznamy a konstanty'!$H$5:$K$79,4,0))</f>
        <v/>
      </c>
      <c r="T45" s="275"/>
      <c r="U45" s="284">
        <f t="shared" si="3"/>
        <v>0</v>
      </c>
    </row>
    <row r="46" spans="1:21" ht="15.95" customHeight="1" x14ac:dyDescent="0.25">
      <c r="A46" s="10"/>
      <c r="B46" s="579"/>
      <c r="C46" s="441"/>
      <c r="D46" s="193"/>
      <c r="E46" s="584"/>
      <c r="F46" s="440"/>
      <c r="G46" s="285" t="str">
        <f>IF($F46=0,"",IF(VLOOKUP($C46,'Seznamy a konstanty'!$B$15:$D$53,2,0)="zadat",E46,VLOOKUP($C46,'Seznamy a konstanty'!$B$15:$D$53,2,0)))</f>
        <v/>
      </c>
      <c r="H46" s="588"/>
      <c r="I46" s="380" t="str">
        <f>IF($F46=0,"",IF(VLOOKUP($C46,'Seznamy a konstanty'!$B$15:$D$53,3,0)="zadat",H46,VLOOKUP($C46,'Seznamy a konstanty'!$B$15:$D$53,3,0)))</f>
        <v/>
      </c>
      <c r="J46" s="14" t="str">
        <f t="shared" si="0"/>
        <v/>
      </c>
      <c r="K46" s="592"/>
      <c r="L46" s="102" t="str">
        <f>IF($F46=0,"",VLOOKUP($K46,'Seznamy a konstanty'!$H$5:$K$79,2,0))</f>
        <v/>
      </c>
      <c r="M46" s="286" t="str">
        <f t="shared" si="1"/>
        <v/>
      </c>
      <c r="N46" s="596"/>
      <c r="O46" s="287" t="str">
        <f>IF($F46=0,"",IF(D46="ne",0,'Seznamy a konstanty'!$D$3-N46))</f>
        <v/>
      </c>
      <c r="P46" s="191"/>
      <c r="Q46" s="600"/>
      <c r="R46" s="288" t="str">
        <f>IF($F46=0,"",VLOOKUP($K46,'Seznamy a konstanty'!$H$5:$K$79,3,0))</f>
        <v/>
      </c>
      <c r="S46" s="289" t="str">
        <f>IF($F46=0,"",VLOOKUP($K46,'Seznamy a konstanty'!$H$5:$K$79,4,0))</f>
        <v/>
      </c>
      <c r="T46" s="275"/>
      <c r="U46" s="284">
        <f t="shared" si="3"/>
        <v>0</v>
      </c>
    </row>
    <row r="47" spans="1:21" ht="15.95" customHeight="1" x14ac:dyDescent="0.25">
      <c r="A47" s="10"/>
      <c r="B47" s="579"/>
      <c r="C47" s="441"/>
      <c r="D47" s="193"/>
      <c r="E47" s="584"/>
      <c r="F47" s="440"/>
      <c r="G47" s="285" t="str">
        <f>IF($F47=0,"",IF(VLOOKUP($C47,'Seznamy a konstanty'!$B$15:$D$53,2,0)="zadat",E47,VLOOKUP($C47,'Seznamy a konstanty'!$B$15:$D$53,2,0)))</f>
        <v/>
      </c>
      <c r="H47" s="588"/>
      <c r="I47" s="380" t="str">
        <f>IF($F47=0,"",IF(VLOOKUP($C47,'Seznamy a konstanty'!$B$15:$D$53,3,0)="zadat",H47,VLOOKUP($C47,'Seznamy a konstanty'!$B$15:$D$53,3,0)))</f>
        <v/>
      </c>
      <c r="J47" s="14" t="str">
        <f t="shared" si="0"/>
        <v/>
      </c>
      <c r="K47" s="592"/>
      <c r="L47" s="102" t="str">
        <f>IF($F47=0,"",VLOOKUP($K47,'Seznamy a konstanty'!$H$5:$K$79,2,0))</f>
        <v/>
      </c>
      <c r="M47" s="286" t="str">
        <f t="shared" si="1"/>
        <v/>
      </c>
      <c r="N47" s="596"/>
      <c r="O47" s="287" t="str">
        <f>IF($F47=0,"",IF(D47="ne",0,'Seznamy a konstanty'!$D$3-N47))</f>
        <v/>
      </c>
      <c r="P47" s="191"/>
      <c r="Q47" s="600"/>
      <c r="R47" s="288" t="str">
        <f>IF($F47=0,"",VLOOKUP($K47,'Seznamy a konstanty'!$H$5:$K$79,3,0))</f>
        <v/>
      </c>
      <c r="S47" s="289" t="str">
        <f>IF($F47=0,"",VLOOKUP($K47,'Seznamy a konstanty'!$H$5:$K$79,4,0))</f>
        <v/>
      </c>
      <c r="T47" s="275"/>
      <c r="U47" s="284">
        <f t="shared" si="3"/>
        <v>0</v>
      </c>
    </row>
    <row r="48" spans="1:21" ht="15.95" customHeight="1" x14ac:dyDescent="0.25">
      <c r="A48" s="10"/>
      <c r="B48" s="579"/>
      <c r="C48" s="441"/>
      <c r="D48" s="193"/>
      <c r="E48" s="584"/>
      <c r="F48" s="440"/>
      <c r="G48" s="285" t="str">
        <f>IF($F48=0,"",IF(VLOOKUP($C48,'Seznamy a konstanty'!$B$15:$D$53,2,0)="zadat",E48,VLOOKUP($C48,'Seznamy a konstanty'!$B$15:$D$53,2,0)))</f>
        <v/>
      </c>
      <c r="H48" s="588"/>
      <c r="I48" s="380" t="str">
        <f>IF($F48=0,"",IF(VLOOKUP($C48,'Seznamy a konstanty'!$B$15:$D$53,3,0)="zadat",H48,VLOOKUP($C48,'Seznamy a konstanty'!$B$15:$D$53,3,0)))</f>
        <v/>
      </c>
      <c r="J48" s="14" t="str">
        <f t="shared" si="0"/>
        <v/>
      </c>
      <c r="K48" s="592"/>
      <c r="L48" s="102" t="str">
        <f>IF($F48=0,"",VLOOKUP($K48,'Seznamy a konstanty'!$H$5:$K$79,2,0))</f>
        <v/>
      </c>
      <c r="M48" s="286" t="str">
        <f t="shared" ref="M48:M51" si="4">IF($F48=0,"",F48*I48)</f>
        <v/>
      </c>
      <c r="N48" s="596"/>
      <c r="O48" s="287" t="str">
        <f>IF($F48=0,"",IF(D48="ne",0,'Seznamy a konstanty'!$D$3-N48))</f>
        <v/>
      </c>
      <c r="P48" s="191"/>
      <c r="Q48" s="600"/>
      <c r="R48" s="288" t="str">
        <f>IF($F48=0,"",VLOOKUP($K48,'Seznamy a konstanty'!$H$5:$K$79,3,0))</f>
        <v/>
      </c>
      <c r="S48" s="289" t="str">
        <f>IF($F48=0,"",VLOOKUP($K48,'Seznamy a konstanty'!$H$5:$K$79,4,0))</f>
        <v/>
      </c>
      <c r="T48" s="275"/>
      <c r="U48" s="284">
        <f t="shared" si="3"/>
        <v>0</v>
      </c>
    </row>
    <row r="49" spans="1:21" ht="15.95" customHeight="1" x14ac:dyDescent="0.25">
      <c r="A49" s="10"/>
      <c r="B49" s="579"/>
      <c r="C49" s="441"/>
      <c r="D49" s="193"/>
      <c r="E49" s="584"/>
      <c r="F49" s="440"/>
      <c r="G49" s="285" t="str">
        <f>IF($F49=0,"",IF(VLOOKUP($C49,'Seznamy a konstanty'!$B$15:$D$53,2,0)="zadat",E49,VLOOKUP($C49,'Seznamy a konstanty'!$B$15:$D$53,2,0)))</f>
        <v/>
      </c>
      <c r="H49" s="588"/>
      <c r="I49" s="380" t="str">
        <f>IF($F49=0,"",IF(VLOOKUP($C49,'Seznamy a konstanty'!$B$15:$D$53,3,0)="zadat",H49,VLOOKUP($C49,'Seznamy a konstanty'!$B$15:$D$53,3,0)))</f>
        <v/>
      </c>
      <c r="J49" s="14" t="str">
        <f t="shared" si="0"/>
        <v/>
      </c>
      <c r="K49" s="592"/>
      <c r="L49" s="102" t="str">
        <f>IF($F49=0,"",VLOOKUP($K49,'Seznamy a konstanty'!$H$5:$K$79,2,0))</f>
        <v/>
      </c>
      <c r="M49" s="286" t="str">
        <f t="shared" si="4"/>
        <v/>
      </c>
      <c r="N49" s="596"/>
      <c r="O49" s="287" t="str">
        <f>IF($F49=0,"",IF(D49="ne",0,'Seznamy a konstanty'!$D$3-N49))</f>
        <v/>
      </c>
      <c r="P49" s="290"/>
      <c r="Q49" s="600"/>
      <c r="R49" s="288" t="str">
        <f>IF($F49=0,"",VLOOKUP($K49,'Seznamy a konstanty'!$H$5:$K$79,3,0))</f>
        <v/>
      </c>
      <c r="S49" s="289" t="str">
        <f>IF($F49=0,"",VLOOKUP($K49,'Seznamy a konstanty'!$H$5:$K$79,4,0))</f>
        <v/>
      </c>
      <c r="T49" s="291"/>
      <c r="U49" s="284">
        <f t="shared" si="3"/>
        <v>0</v>
      </c>
    </row>
    <row r="50" spans="1:21" ht="15.95" customHeight="1" x14ac:dyDescent="0.25">
      <c r="A50" s="10"/>
      <c r="B50" s="580"/>
      <c r="C50" s="441"/>
      <c r="D50" s="193"/>
      <c r="E50" s="585"/>
      <c r="F50" s="443"/>
      <c r="G50" s="292" t="str">
        <f>IF($F50=0,"",IF(VLOOKUP($C50,'Seznamy a konstanty'!$B$15:$D$53,2,0)="zadat",E50,VLOOKUP($C50,'Seznamy a konstanty'!$B$15:$D$53,2,0)))</f>
        <v/>
      </c>
      <c r="H50" s="589"/>
      <c r="I50" s="382" t="str">
        <f>IF($F50=0,"",IF(VLOOKUP($C50,'Seznamy a konstanty'!$B$15:$D$53,3,0)="zadat",H50,VLOOKUP($C50,'Seznamy a konstanty'!$B$15:$D$53,3,0)))</f>
        <v/>
      </c>
      <c r="J50" s="104" t="str">
        <f t="shared" si="0"/>
        <v/>
      </c>
      <c r="K50" s="593"/>
      <c r="L50" s="102" t="str">
        <f>IF($F50=0,"",VLOOKUP($K50,'Seznamy a konstanty'!$H$5:$K$79,2,0))</f>
        <v/>
      </c>
      <c r="M50" s="293" t="str">
        <f t="shared" si="4"/>
        <v/>
      </c>
      <c r="N50" s="597"/>
      <c r="O50" s="287" t="str">
        <f>IF($F50=0,"",IF(D50="ne",0,'Seznamy a konstanty'!$D$3-N50))</f>
        <v/>
      </c>
      <c r="P50" s="290"/>
      <c r="Q50" s="601"/>
      <c r="R50" s="288" t="str">
        <f>IF($F50=0,"",VLOOKUP($K50,'Seznamy a konstanty'!$H$5:$K$79,3,0))</f>
        <v/>
      </c>
      <c r="S50" s="289" t="str">
        <f>IF($F50=0,"",VLOOKUP($K50,'Seznamy a konstanty'!$H$5:$K$79,4,0))</f>
        <v/>
      </c>
      <c r="T50" s="291"/>
      <c r="U50" s="294">
        <f t="shared" si="3"/>
        <v>0</v>
      </c>
    </row>
    <row r="51" spans="1:21" ht="15.95" customHeight="1" x14ac:dyDescent="0.25">
      <c r="A51" s="10"/>
      <c r="B51" s="579"/>
      <c r="C51" s="441"/>
      <c r="D51" s="193"/>
      <c r="E51" s="584"/>
      <c r="F51" s="440"/>
      <c r="G51" s="285" t="str">
        <f>IF($F51=0,"",IF(VLOOKUP($C51,'Seznamy a konstanty'!$B$15:$D$53,2,0)="zadat",E51,VLOOKUP($C51,'Seznamy a konstanty'!$B$15:$D$53,2,0)))</f>
        <v/>
      </c>
      <c r="H51" s="588"/>
      <c r="I51" s="380" t="str">
        <f>IF($F51=0,"",IF(VLOOKUP($C51,'Seznamy a konstanty'!$B$15:$D$53,3,0)="zadat",H51,VLOOKUP($C51,'Seznamy a konstanty'!$B$15:$D$53,3,0)))</f>
        <v/>
      </c>
      <c r="J51" s="14" t="str">
        <f t="shared" si="0"/>
        <v/>
      </c>
      <c r="K51" s="592"/>
      <c r="L51" s="102" t="str">
        <f>IF($F51=0,"",VLOOKUP($K51,'Seznamy a konstanty'!$H$5:$K$79,2,0))</f>
        <v/>
      </c>
      <c r="M51" s="286" t="str">
        <f t="shared" si="4"/>
        <v/>
      </c>
      <c r="N51" s="596"/>
      <c r="O51" s="287" t="str">
        <f>IF($F51=0,"",IF(D51="ne",0,'Seznamy a konstanty'!$D$3-N51))</f>
        <v/>
      </c>
      <c r="P51" s="290"/>
      <c r="Q51" s="600"/>
      <c r="R51" s="288" t="str">
        <f>IF($F51=0,"",VLOOKUP($K51,'Seznamy a konstanty'!$H$5:$K$79,3,0))</f>
        <v/>
      </c>
      <c r="S51" s="289" t="str">
        <f>IF($F51=0,"",VLOOKUP($K51,'Seznamy a konstanty'!$H$5:$K$79,4,0))</f>
        <v/>
      </c>
      <c r="T51" s="291"/>
      <c r="U51" s="284">
        <f t="shared" si="3"/>
        <v>0</v>
      </c>
    </row>
    <row r="52" spans="1:21" ht="15.95" customHeight="1" x14ac:dyDescent="0.25">
      <c r="A52" s="10"/>
      <c r="B52" s="579"/>
      <c r="C52" s="441"/>
      <c r="D52" s="193"/>
      <c r="E52" s="584"/>
      <c r="F52" s="440"/>
      <c r="G52" s="285" t="str">
        <f>IF($F52=0,"",IF(VLOOKUP($C52,'Seznamy a konstanty'!$B$15:$D$53,2,0)="zadat",E52,VLOOKUP($C52,'Seznamy a konstanty'!$B$15:$D$53,2,0)))</f>
        <v/>
      </c>
      <c r="H52" s="588"/>
      <c r="I52" s="380" t="str">
        <f>IF($F52=0,"",IF(VLOOKUP($C52,'Seznamy a konstanty'!$B$15:$D$53,3,0)="zadat",H52,VLOOKUP($C52,'Seznamy a konstanty'!$B$15:$D$53,3,0)))</f>
        <v/>
      </c>
      <c r="J52" s="14" t="str">
        <f t="shared" ref="J52:J100" si="5">IF($F52=0,"",CONCATENATE("MJ/",G52))</f>
        <v/>
      </c>
      <c r="K52" s="592"/>
      <c r="L52" s="102" t="str">
        <f>IF($F52=0,"",VLOOKUP($K52,'Seznamy a konstanty'!$H$5:$K$79,2,0))</f>
        <v/>
      </c>
      <c r="M52" s="286" t="str">
        <f t="shared" ref="M52:M100" si="6">IF($F52=0,"",F52*I52)</f>
        <v/>
      </c>
      <c r="N52" s="596"/>
      <c r="O52" s="287" t="str">
        <f>IF($F52=0,"",IF(D52="ne",0,'Seznamy a konstanty'!$D$3-N52))</f>
        <v/>
      </c>
      <c r="P52" s="290"/>
      <c r="Q52" s="600"/>
      <c r="R52" s="288" t="str">
        <f>IF($F52=0,"",VLOOKUP($K52,'Seznamy a konstanty'!$H$5:$K$79,3,0))</f>
        <v/>
      </c>
      <c r="S52" s="289" t="str">
        <f>IF($F52=0,"",VLOOKUP($K52,'Seznamy a konstanty'!$H$5:$K$79,4,0))</f>
        <v/>
      </c>
      <c r="T52" s="291"/>
      <c r="U52" s="284">
        <f t="shared" si="3"/>
        <v>0</v>
      </c>
    </row>
    <row r="53" spans="1:21" ht="15.95" customHeight="1" x14ac:dyDescent="0.25">
      <c r="A53" s="10"/>
      <c r="B53" s="579"/>
      <c r="C53" s="441"/>
      <c r="D53" s="193"/>
      <c r="E53" s="584"/>
      <c r="F53" s="440"/>
      <c r="G53" s="285" t="str">
        <f>IF($F53=0,"",IF(VLOOKUP($C53,'Seznamy a konstanty'!$B$15:$D$53,2,0)="zadat",E53,VLOOKUP($C53,'Seznamy a konstanty'!$B$15:$D$53,2,0)))</f>
        <v/>
      </c>
      <c r="H53" s="588"/>
      <c r="I53" s="380" t="str">
        <f>IF($F53=0,"",IF(VLOOKUP($C53,'Seznamy a konstanty'!$B$15:$D$53,3,0)="zadat",H53,VLOOKUP($C53,'Seznamy a konstanty'!$B$15:$D$53,3,0)))</f>
        <v/>
      </c>
      <c r="J53" s="14" t="str">
        <f t="shared" si="5"/>
        <v/>
      </c>
      <c r="K53" s="592"/>
      <c r="L53" s="102" t="str">
        <f>IF($F53=0,"",VLOOKUP($K53,'Seznamy a konstanty'!$H$5:$K$79,2,0))</f>
        <v/>
      </c>
      <c r="M53" s="286" t="str">
        <f t="shared" si="6"/>
        <v/>
      </c>
      <c r="N53" s="596"/>
      <c r="O53" s="287" t="str">
        <f>IF($F53=0,"",IF(D53="ne",0,'Seznamy a konstanty'!$D$3-N53))</f>
        <v/>
      </c>
      <c r="P53" s="290"/>
      <c r="Q53" s="600"/>
      <c r="R53" s="288" t="str">
        <f>IF($F53=0,"",VLOOKUP($K53,'Seznamy a konstanty'!$H$5:$K$79,3,0))</f>
        <v/>
      </c>
      <c r="S53" s="289" t="str">
        <f>IF($F53=0,"",VLOOKUP($K53,'Seznamy a konstanty'!$H$5:$K$79,4,0))</f>
        <v/>
      </c>
      <c r="T53" s="291"/>
      <c r="U53" s="284">
        <f t="shared" si="3"/>
        <v>0</v>
      </c>
    </row>
    <row r="54" spans="1:21" ht="15.95" customHeight="1" x14ac:dyDescent="0.25">
      <c r="A54" s="10"/>
      <c r="B54" s="579"/>
      <c r="C54" s="441"/>
      <c r="D54" s="193"/>
      <c r="E54" s="584"/>
      <c r="F54" s="440"/>
      <c r="G54" s="285" t="str">
        <f>IF($F54=0,"",IF(VLOOKUP($C54,'Seznamy a konstanty'!$B$15:$D$53,2,0)="zadat",E54,VLOOKUP($C54,'Seznamy a konstanty'!$B$15:$D$53,2,0)))</f>
        <v/>
      </c>
      <c r="H54" s="588"/>
      <c r="I54" s="380" t="str">
        <f>IF($F54=0,"",IF(VLOOKUP($C54,'Seznamy a konstanty'!$B$15:$D$53,3,0)="zadat",H54,VLOOKUP($C54,'Seznamy a konstanty'!$B$15:$D$53,3,0)))</f>
        <v/>
      </c>
      <c r="J54" s="14" t="str">
        <f t="shared" si="5"/>
        <v/>
      </c>
      <c r="K54" s="592"/>
      <c r="L54" s="102" t="str">
        <f>IF($F54=0,"",VLOOKUP($K54,'Seznamy a konstanty'!$H$5:$K$79,2,0))</f>
        <v/>
      </c>
      <c r="M54" s="286" t="str">
        <f t="shared" si="6"/>
        <v/>
      </c>
      <c r="N54" s="596"/>
      <c r="O54" s="287" t="str">
        <f>IF($F54=0,"",IF(D54="ne",0,'Seznamy a konstanty'!$D$3-N54))</f>
        <v/>
      </c>
      <c r="P54" s="290"/>
      <c r="Q54" s="600"/>
      <c r="R54" s="288" t="str">
        <f>IF($F54=0,"",VLOOKUP($K54,'Seznamy a konstanty'!$H$5:$K$79,3,0))</f>
        <v/>
      </c>
      <c r="S54" s="289" t="str">
        <f>IF($F54=0,"",VLOOKUP($K54,'Seznamy a konstanty'!$H$5:$K$79,4,0))</f>
        <v/>
      </c>
      <c r="T54" s="291"/>
      <c r="U54" s="284">
        <f t="shared" si="3"/>
        <v>0</v>
      </c>
    </row>
    <row r="55" spans="1:21" ht="15.95" customHeight="1" x14ac:dyDescent="0.25">
      <c r="A55" s="10"/>
      <c r="B55" s="579"/>
      <c r="C55" s="441"/>
      <c r="D55" s="193"/>
      <c r="E55" s="584"/>
      <c r="F55" s="440"/>
      <c r="G55" s="285" t="str">
        <f>IF($F55=0,"",IF(VLOOKUP($C55,'Seznamy a konstanty'!$B$15:$D$53,2,0)="zadat",E55,VLOOKUP($C55,'Seznamy a konstanty'!$B$15:$D$53,2,0)))</f>
        <v/>
      </c>
      <c r="H55" s="588"/>
      <c r="I55" s="380" t="str">
        <f>IF($F55=0,"",IF(VLOOKUP($C55,'Seznamy a konstanty'!$B$15:$D$53,3,0)="zadat",H55,VLOOKUP($C55,'Seznamy a konstanty'!$B$15:$D$53,3,0)))</f>
        <v/>
      </c>
      <c r="J55" s="14" t="str">
        <f t="shared" si="5"/>
        <v/>
      </c>
      <c r="K55" s="592"/>
      <c r="L55" s="102" t="str">
        <f>IF($F55=0,"",VLOOKUP($K55,'Seznamy a konstanty'!$H$5:$K$79,2,0))</f>
        <v/>
      </c>
      <c r="M55" s="286" t="str">
        <f t="shared" si="6"/>
        <v/>
      </c>
      <c r="N55" s="596"/>
      <c r="O55" s="287" t="str">
        <f>IF($F55=0,"",IF(D55="ne",0,'Seznamy a konstanty'!$D$3-N55))</f>
        <v/>
      </c>
      <c r="P55" s="290"/>
      <c r="Q55" s="600"/>
      <c r="R55" s="288" t="str">
        <f>IF($F55=0,"",VLOOKUP($K55,'Seznamy a konstanty'!$H$5:$K$79,3,0))</f>
        <v/>
      </c>
      <c r="S55" s="289" t="str">
        <f>IF($F55=0,"",VLOOKUP($K55,'Seznamy a konstanty'!$H$5:$K$79,4,0))</f>
        <v/>
      </c>
      <c r="T55" s="291"/>
      <c r="U55" s="284">
        <f t="shared" si="3"/>
        <v>0</v>
      </c>
    </row>
    <row r="56" spans="1:21" ht="15.95" customHeight="1" x14ac:dyDescent="0.25">
      <c r="A56" s="10"/>
      <c r="B56" s="579"/>
      <c r="C56" s="441"/>
      <c r="D56" s="193"/>
      <c r="E56" s="584"/>
      <c r="F56" s="440"/>
      <c r="G56" s="285" t="str">
        <f>IF($F56=0,"",IF(VLOOKUP($C56,'Seznamy a konstanty'!$B$15:$D$53,2,0)="zadat",E56,VLOOKUP($C56,'Seznamy a konstanty'!$B$15:$D$53,2,0)))</f>
        <v/>
      </c>
      <c r="H56" s="588"/>
      <c r="I56" s="380" t="str">
        <f>IF($F56=0,"",IF(VLOOKUP($C56,'Seznamy a konstanty'!$B$15:$D$53,3,0)="zadat",H56,VLOOKUP($C56,'Seznamy a konstanty'!$B$15:$D$53,3,0)))</f>
        <v/>
      </c>
      <c r="J56" s="14" t="str">
        <f t="shared" si="5"/>
        <v/>
      </c>
      <c r="K56" s="592"/>
      <c r="L56" s="102" t="str">
        <f>IF($F56=0,"",VLOOKUP($K56,'Seznamy a konstanty'!$H$5:$K$79,2,0))</f>
        <v/>
      </c>
      <c r="M56" s="286" t="str">
        <f t="shared" si="6"/>
        <v/>
      </c>
      <c r="N56" s="596"/>
      <c r="O56" s="287" t="str">
        <f>IF($F56=0,"",IF(D56="ne",0,'Seznamy a konstanty'!$D$3-N56))</f>
        <v/>
      </c>
      <c r="P56" s="290"/>
      <c r="Q56" s="600"/>
      <c r="R56" s="288" t="str">
        <f>IF($F56=0,"",VLOOKUP($K56,'Seznamy a konstanty'!$H$5:$K$79,3,0))</f>
        <v/>
      </c>
      <c r="S56" s="289" t="str">
        <f>IF($F56=0,"",VLOOKUP($K56,'Seznamy a konstanty'!$H$5:$K$79,4,0))</f>
        <v/>
      </c>
      <c r="T56" s="291"/>
      <c r="U56" s="284">
        <f t="shared" si="3"/>
        <v>0</v>
      </c>
    </row>
    <row r="57" spans="1:21" ht="15.95" customHeight="1" x14ac:dyDescent="0.25">
      <c r="A57" s="10"/>
      <c r="B57" s="579"/>
      <c r="C57" s="441"/>
      <c r="D57" s="193"/>
      <c r="E57" s="584"/>
      <c r="F57" s="440"/>
      <c r="G57" s="285" t="str">
        <f>IF($F57=0,"",IF(VLOOKUP($C57,'Seznamy a konstanty'!$B$15:$D$53,2,0)="zadat",E57,VLOOKUP($C57,'Seznamy a konstanty'!$B$15:$D$53,2,0)))</f>
        <v/>
      </c>
      <c r="H57" s="588"/>
      <c r="I57" s="380" t="str">
        <f>IF($F57=0,"",IF(VLOOKUP($C57,'Seznamy a konstanty'!$B$15:$D$53,3,0)="zadat",H57,VLOOKUP($C57,'Seznamy a konstanty'!$B$15:$D$53,3,0)))</f>
        <v/>
      </c>
      <c r="J57" s="14" t="str">
        <f t="shared" si="5"/>
        <v/>
      </c>
      <c r="K57" s="592"/>
      <c r="L57" s="102" t="str">
        <f>IF($F57=0,"",VLOOKUP($K57,'Seznamy a konstanty'!$H$5:$K$79,2,0))</f>
        <v/>
      </c>
      <c r="M57" s="286" t="str">
        <f t="shared" si="6"/>
        <v/>
      </c>
      <c r="N57" s="596"/>
      <c r="O57" s="287" t="str">
        <f>IF($F57=0,"",IF(D57="ne",0,'Seznamy a konstanty'!$D$3-N57))</f>
        <v/>
      </c>
      <c r="P57" s="290"/>
      <c r="Q57" s="600"/>
      <c r="R57" s="288" t="str">
        <f>IF($F57=0,"",VLOOKUP($K57,'Seznamy a konstanty'!$H$5:$K$79,3,0))</f>
        <v/>
      </c>
      <c r="S57" s="289" t="str">
        <f>IF($F57=0,"",VLOOKUP($K57,'Seznamy a konstanty'!$H$5:$K$79,4,0))</f>
        <v/>
      </c>
      <c r="T57" s="291"/>
      <c r="U57" s="284">
        <f t="shared" si="3"/>
        <v>0</v>
      </c>
    </row>
    <row r="58" spans="1:21" ht="15.95" customHeight="1" x14ac:dyDescent="0.25">
      <c r="A58" s="10"/>
      <c r="B58" s="579"/>
      <c r="C58" s="441"/>
      <c r="D58" s="193"/>
      <c r="E58" s="584"/>
      <c r="F58" s="440"/>
      <c r="G58" s="285" t="str">
        <f>IF($F58=0,"",IF(VLOOKUP($C58,'Seznamy a konstanty'!$B$15:$D$53,2,0)="zadat",E58,VLOOKUP($C58,'Seznamy a konstanty'!$B$15:$D$53,2,0)))</f>
        <v/>
      </c>
      <c r="H58" s="588"/>
      <c r="I58" s="380" t="str">
        <f>IF($F58=0,"",IF(VLOOKUP($C58,'Seznamy a konstanty'!$B$15:$D$53,3,0)="zadat",H58,VLOOKUP($C58,'Seznamy a konstanty'!$B$15:$D$53,3,0)))</f>
        <v/>
      </c>
      <c r="J58" s="14" t="str">
        <f t="shared" si="5"/>
        <v/>
      </c>
      <c r="K58" s="592"/>
      <c r="L58" s="102" t="str">
        <f>IF($F58=0,"",VLOOKUP($K58,'Seznamy a konstanty'!$H$5:$K$79,2,0))</f>
        <v/>
      </c>
      <c r="M58" s="286" t="str">
        <f t="shared" si="6"/>
        <v/>
      </c>
      <c r="N58" s="596"/>
      <c r="O58" s="287" t="str">
        <f>IF($F58=0,"",IF(D58="ne",0,'Seznamy a konstanty'!$D$3-N58))</f>
        <v/>
      </c>
      <c r="P58" s="290"/>
      <c r="Q58" s="600"/>
      <c r="R58" s="288" t="str">
        <f>IF($F58=0,"",VLOOKUP($K58,'Seznamy a konstanty'!$H$5:$K$79,3,0))</f>
        <v/>
      </c>
      <c r="S58" s="289" t="str">
        <f>IF($F58=0,"",VLOOKUP($K58,'Seznamy a konstanty'!$H$5:$K$79,4,0))</f>
        <v/>
      </c>
      <c r="T58" s="291"/>
      <c r="U58" s="284">
        <f t="shared" si="3"/>
        <v>0</v>
      </c>
    </row>
    <row r="59" spans="1:21" ht="15.95" customHeight="1" x14ac:dyDescent="0.25">
      <c r="A59" s="10"/>
      <c r="B59" s="579"/>
      <c r="C59" s="441"/>
      <c r="D59" s="193"/>
      <c r="E59" s="584"/>
      <c r="F59" s="440"/>
      <c r="G59" s="285" t="str">
        <f>IF($F59=0,"",IF(VLOOKUP($C59,'Seznamy a konstanty'!$B$15:$D$53,2,0)="zadat",E59,VLOOKUP($C59,'Seznamy a konstanty'!$B$15:$D$53,2,0)))</f>
        <v/>
      </c>
      <c r="H59" s="588"/>
      <c r="I59" s="380" t="str">
        <f>IF($F59=0,"",IF(VLOOKUP($C59,'Seznamy a konstanty'!$B$15:$D$53,3,0)="zadat",H59,VLOOKUP($C59,'Seznamy a konstanty'!$B$15:$D$53,3,0)))</f>
        <v/>
      </c>
      <c r="J59" s="14" t="str">
        <f t="shared" si="5"/>
        <v/>
      </c>
      <c r="K59" s="592"/>
      <c r="L59" s="102" t="str">
        <f>IF($F59=0,"",VLOOKUP($K59,'Seznamy a konstanty'!$H$5:$K$79,2,0))</f>
        <v/>
      </c>
      <c r="M59" s="286" t="str">
        <f t="shared" si="6"/>
        <v/>
      </c>
      <c r="N59" s="596"/>
      <c r="O59" s="287" t="str">
        <f>IF($F59=0,"",IF(D59="ne",0,'Seznamy a konstanty'!$D$3-N59))</f>
        <v/>
      </c>
      <c r="P59" s="290"/>
      <c r="Q59" s="600"/>
      <c r="R59" s="288" t="str">
        <f>IF($F59=0,"",VLOOKUP($K59,'Seznamy a konstanty'!$H$5:$K$79,3,0))</f>
        <v/>
      </c>
      <c r="S59" s="289" t="str">
        <f>IF($F59=0,"",VLOOKUP($K59,'Seznamy a konstanty'!$H$5:$K$79,4,0))</f>
        <v/>
      </c>
      <c r="T59" s="291"/>
      <c r="U59" s="284">
        <f t="shared" si="3"/>
        <v>0</v>
      </c>
    </row>
    <row r="60" spans="1:21" ht="15.95" customHeight="1" x14ac:dyDescent="0.25">
      <c r="A60" s="10"/>
      <c r="B60" s="579"/>
      <c r="C60" s="441"/>
      <c r="D60" s="193"/>
      <c r="E60" s="584"/>
      <c r="F60" s="440"/>
      <c r="G60" s="285" t="str">
        <f>IF($F60=0,"",IF(VLOOKUP($C60,'Seznamy a konstanty'!$B$15:$D$53,2,0)="zadat",E60,VLOOKUP($C60,'Seznamy a konstanty'!$B$15:$D$53,2,0)))</f>
        <v/>
      </c>
      <c r="H60" s="588"/>
      <c r="I60" s="380" t="str">
        <f>IF($F60=0,"",IF(VLOOKUP($C60,'Seznamy a konstanty'!$B$15:$D$53,3,0)="zadat",H60,VLOOKUP($C60,'Seznamy a konstanty'!$B$15:$D$53,3,0)))</f>
        <v/>
      </c>
      <c r="J60" s="14" t="str">
        <f t="shared" si="5"/>
        <v/>
      </c>
      <c r="K60" s="592"/>
      <c r="L60" s="102" t="str">
        <f>IF($F60=0,"",VLOOKUP($K60,'Seznamy a konstanty'!$H$5:$K$79,2,0))</f>
        <v/>
      </c>
      <c r="M60" s="286" t="str">
        <f t="shared" si="6"/>
        <v/>
      </c>
      <c r="N60" s="596"/>
      <c r="O60" s="287" t="str">
        <f>IF($F60=0,"",IF(D60="ne",0,'Seznamy a konstanty'!$D$3-N60))</f>
        <v/>
      </c>
      <c r="P60" s="290"/>
      <c r="Q60" s="600"/>
      <c r="R60" s="288" t="str">
        <f>IF($F60=0,"",VLOOKUP($K60,'Seznamy a konstanty'!$H$5:$K$79,3,0))</f>
        <v/>
      </c>
      <c r="S60" s="289" t="str">
        <f>IF($F60=0,"",VLOOKUP($K60,'Seznamy a konstanty'!$H$5:$K$79,4,0))</f>
        <v/>
      </c>
      <c r="T60" s="291"/>
      <c r="U60" s="284">
        <f t="shared" si="3"/>
        <v>0</v>
      </c>
    </row>
    <row r="61" spans="1:21" ht="15.95" customHeight="1" x14ac:dyDescent="0.25">
      <c r="A61" s="10"/>
      <c r="B61" s="579"/>
      <c r="C61" s="441"/>
      <c r="D61" s="193"/>
      <c r="E61" s="584"/>
      <c r="F61" s="440"/>
      <c r="G61" s="285" t="str">
        <f>IF($F61=0,"",IF(VLOOKUP($C61,'Seznamy a konstanty'!$B$15:$D$53,2,0)="zadat",E61,VLOOKUP($C61,'Seznamy a konstanty'!$B$15:$D$53,2,0)))</f>
        <v/>
      </c>
      <c r="H61" s="588"/>
      <c r="I61" s="380" t="str">
        <f>IF($F61=0,"",IF(VLOOKUP($C61,'Seznamy a konstanty'!$B$15:$D$53,3,0)="zadat",H61,VLOOKUP($C61,'Seznamy a konstanty'!$B$15:$D$53,3,0)))</f>
        <v/>
      </c>
      <c r="J61" s="14" t="str">
        <f t="shared" si="5"/>
        <v/>
      </c>
      <c r="K61" s="592"/>
      <c r="L61" s="102" t="str">
        <f>IF($F61=0,"",VLOOKUP($K61,'Seznamy a konstanty'!$H$5:$K$79,2,0))</f>
        <v/>
      </c>
      <c r="M61" s="286" t="str">
        <f t="shared" si="6"/>
        <v/>
      </c>
      <c r="N61" s="596"/>
      <c r="O61" s="287" t="str">
        <f>IF($F61=0,"",IF(D61="ne",0,'Seznamy a konstanty'!$D$3-N61))</f>
        <v/>
      </c>
      <c r="P61" s="290"/>
      <c r="Q61" s="600"/>
      <c r="R61" s="288" t="str">
        <f>IF($F61=0,"",VLOOKUP($K61,'Seznamy a konstanty'!$H$5:$K$79,3,0))</f>
        <v/>
      </c>
      <c r="S61" s="289" t="str">
        <f>IF($F61=0,"",VLOOKUP($K61,'Seznamy a konstanty'!$H$5:$K$79,4,0))</f>
        <v/>
      </c>
      <c r="T61" s="291"/>
      <c r="U61" s="284">
        <f t="shared" si="3"/>
        <v>0</v>
      </c>
    </row>
    <row r="62" spans="1:21" ht="15.95" customHeight="1" x14ac:dyDescent="0.25">
      <c r="A62" s="10"/>
      <c r="B62" s="579"/>
      <c r="C62" s="441"/>
      <c r="D62" s="193"/>
      <c r="E62" s="584"/>
      <c r="F62" s="440"/>
      <c r="G62" s="285" t="str">
        <f>IF($F62=0,"",IF(VLOOKUP($C62,'Seznamy a konstanty'!$B$15:$D$53,2,0)="zadat",E62,VLOOKUP($C62,'Seznamy a konstanty'!$B$15:$D$53,2,0)))</f>
        <v/>
      </c>
      <c r="H62" s="588"/>
      <c r="I62" s="380" t="str">
        <f>IF($F62=0,"",IF(VLOOKUP($C62,'Seznamy a konstanty'!$B$15:$D$53,3,0)="zadat",H62,VLOOKUP($C62,'Seznamy a konstanty'!$B$15:$D$53,3,0)))</f>
        <v/>
      </c>
      <c r="J62" s="14" t="str">
        <f t="shared" si="5"/>
        <v/>
      </c>
      <c r="K62" s="592"/>
      <c r="L62" s="102" t="str">
        <f>IF($F62=0,"",VLOOKUP($K62,'Seznamy a konstanty'!$H$5:$K$79,2,0))</f>
        <v/>
      </c>
      <c r="M62" s="286" t="str">
        <f t="shared" si="6"/>
        <v/>
      </c>
      <c r="N62" s="596"/>
      <c r="O62" s="287" t="str">
        <f>IF($F62=0,"",IF(D62="ne",0,'Seznamy a konstanty'!$D$3-N62))</f>
        <v/>
      </c>
      <c r="P62" s="290"/>
      <c r="Q62" s="600"/>
      <c r="R62" s="288" t="str">
        <f>IF($F62=0,"",VLOOKUP($K62,'Seznamy a konstanty'!$H$5:$K$79,3,0))</f>
        <v/>
      </c>
      <c r="S62" s="289" t="str">
        <f>IF($F62=0,"",VLOOKUP($K62,'Seznamy a konstanty'!$H$5:$K$79,4,0))</f>
        <v/>
      </c>
      <c r="T62" s="291"/>
      <c r="U62" s="284">
        <f t="shared" si="3"/>
        <v>0</v>
      </c>
    </row>
    <row r="63" spans="1:21" ht="15.95" customHeight="1" x14ac:dyDescent="0.25">
      <c r="A63" s="10"/>
      <c r="B63" s="579"/>
      <c r="C63" s="441"/>
      <c r="D63" s="193"/>
      <c r="E63" s="584"/>
      <c r="F63" s="440"/>
      <c r="G63" s="285" t="str">
        <f>IF($F63=0,"",IF(VLOOKUP($C63,'Seznamy a konstanty'!$B$15:$D$53,2,0)="zadat",E63,VLOOKUP($C63,'Seznamy a konstanty'!$B$15:$D$53,2,0)))</f>
        <v/>
      </c>
      <c r="H63" s="588"/>
      <c r="I63" s="380" t="str">
        <f>IF($F63=0,"",IF(VLOOKUP($C63,'Seznamy a konstanty'!$B$15:$D$53,3,0)="zadat",H63,VLOOKUP($C63,'Seznamy a konstanty'!$B$15:$D$53,3,0)))</f>
        <v/>
      </c>
      <c r="J63" s="14" t="str">
        <f t="shared" si="5"/>
        <v/>
      </c>
      <c r="K63" s="592"/>
      <c r="L63" s="102" t="str">
        <f>IF($F63=0,"",VLOOKUP($K63,'Seznamy a konstanty'!$H$5:$K$79,2,0))</f>
        <v/>
      </c>
      <c r="M63" s="286" t="str">
        <f t="shared" si="6"/>
        <v/>
      </c>
      <c r="N63" s="596"/>
      <c r="O63" s="287" t="str">
        <f>IF($F63=0,"",IF(D63="ne",0,'Seznamy a konstanty'!$D$3-N63))</f>
        <v/>
      </c>
      <c r="P63" s="290"/>
      <c r="Q63" s="600"/>
      <c r="R63" s="288" t="str">
        <f>IF($F63=0,"",VLOOKUP($K63,'Seznamy a konstanty'!$H$5:$K$79,3,0))</f>
        <v/>
      </c>
      <c r="S63" s="289" t="str">
        <f>IF($F63=0,"",VLOOKUP($K63,'Seznamy a konstanty'!$H$5:$K$79,4,0))</f>
        <v/>
      </c>
      <c r="T63" s="291"/>
      <c r="U63" s="284">
        <f t="shared" si="3"/>
        <v>0</v>
      </c>
    </row>
    <row r="64" spans="1:21" ht="15.95" customHeight="1" x14ac:dyDescent="0.25">
      <c r="A64" s="10"/>
      <c r="B64" s="579"/>
      <c r="C64" s="441"/>
      <c r="D64" s="193"/>
      <c r="E64" s="584"/>
      <c r="F64" s="440"/>
      <c r="G64" s="285" t="str">
        <f>IF($F64=0,"",IF(VLOOKUP($C64,'Seznamy a konstanty'!$B$15:$D$53,2,0)="zadat",E64,VLOOKUP($C64,'Seznamy a konstanty'!$B$15:$D$53,2,0)))</f>
        <v/>
      </c>
      <c r="H64" s="588"/>
      <c r="I64" s="380" t="str">
        <f>IF($F64=0,"",IF(VLOOKUP($C64,'Seznamy a konstanty'!$B$15:$D$53,3,0)="zadat",H64,VLOOKUP($C64,'Seznamy a konstanty'!$B$15:$D$53,3,0)))</f>
        <v/>
      </c>
      <c r="J64" s="14" t="str">
        <f t="shared" si="5"/>
        <v/>
      </c>
      <c r="K64" s="592"/>
      <c r="L64" s="102" t="str">
        <f>IF($F64=0,"",VLOOKUP($K64,'Seznamy a konstanty'!$H$5:$K$79,2,0))</f>
        <v/>
      </c>
      <c r="M64" s="286" t="str">
        <f t="shared" si="6"/>
        <v/>
      </c>
      <c r="N64" s="596"/>
      <c r="O64" s="287" t="str">
        <f>IF($F64=0,"",IF(D64="ne",0,'Seznamy a konstanty'!$D$3-N64))</f>
        <v/>
      </c>
      <c r="P64" s="290"/>
      <c r="Q64" s="600"/>
      <c r="R64" s="288" t="str">
        <f>IF($F64=0,"",VLOOKUP($K64,'Seznamy a konstanty'!$H$5:$K$79,3,0))</f>
        <v/>
      </c>
      <c r="S64" s="289" t="str">
        <f>IF($F64=0,"",VLOOKUP($K64,'Seznamy a konstanty'!$H$5:$K$79,4,0))</f>
        <v/>
      </c>
      <c r="T64" s="291"/>
      <c r="U64" s="284">
        <f t="shared" si="3"/>
        <v>0</v>
      </c>
    </row>
    <row r="65" spans="1:21" ht="15.95" customHeight="1" x14ac:dyDescent="0.25">
      <c r="A65" s="10"/>
      <c r="B65" s="579"/>
      <c r="C65" s="441"/>
      <c r="D65" s="193"/>
      <c r="E65" s="584"/>
      <c r="F65" s="440"/>
      <c r="G65" s="285" t="str">
        <f>IF($F65=0,"",IF(VLOOKUP($C65,'Seznamy a konstanty'!$B$15:$D$53,2,0)="zadat",E65,VLOOKUP($C65,'Seznamy a konstanty'!$B$15:$D$53,2,0)))</f>
        <v/>
      </c>
      <c r="H65" s="588"/>
      <c r="I65" s="380" t="str">
        <f>IF($F65=0,"",IF(VLOOKUP($C65,'Seznamy a konstanty'!$B$15:$D$53,3,0)="zadat",H65,VLOOKUP($C65,'Seznamy a konstanty'!$B$15:$D$53,3,0)))</f>
        <v/>
      </c>
      <c r="J65" s="14" t="str">
        <f t="shared" si="5"/>
        <v/>
      </c>
      <c r="K65" s="592"/>
      <c r="L65" s="102" t="str">
        <f>IF($F65=0,"",VLOOKUP($K65,'Seznamy a konstanty'!$H$5:$K$79,2,0))</f>
        <v/>
      </c>
      <c r="M65" s="286" t="str">
        <f t="shared" si="6"/>
        <v/>
      </c>
      <c r="N65" s="596"/>
      <c r="O65" s="287" t="str">
        <f>IF($F65=0,"",IF(D65="ne",0,'Seznamy a konstanty'!$D$3-N65))</f>
        <v/>
      </c>
      <c r="P65" s="290"/>
      <c r="Q65" s="600"/>
      <c r="R65" s="288" t="str">
        <f>IF($F65=0,"",VLOOKUP($K65,'Seznamy a konstanty'!$H$5:$K$79,3,0))</f>
        <v/>
      </c>
      <c r="S65" s="289" t="str">
        <f>IF($F65=0,"",VLOOKUP($K65,'Seznamy a konstanty'!$H$5:$K$79,4,0))</f>
        <v/>
      </c>
      <c r="T65" s="291"/>
      <c r="U65" s="284">
        <f t="shared" si="3"/>
        <v>0</v>
      </c>
    </row>
    <row r="66" spans="1:21" ht="15.95" customHeight="1" x14ac:dyDescent="0.25">
      <c r="A66" s="10"/>
      <c r="B66" s="579"/>
      <c r="C66" s="441"/>
      <c r="D66" s="193"/>
      <c r="E66" s="584"/>
      <c r="F66" s="440"/>
      <c r="G66" s="285" t="str">
        <f>IF($F66=0,"",IF(VLOOKUP($C66,'Seznamy a konstanty'!$B$15:$D$53,2,0)="zadat",E66,VLOOKUP($C66,'Seznamy a konstanty'!$B$15:$D$53,2,0)))</f>
        <v/>
      </c>
      <c r="H66" s="588"/>
      <c r="I66" s="380" t="str">
        <f>IF($F66=0,"",IF(VLOOKUP($C66,'Seznamy a konstanty'!$B$15:$D$53,3,0)="zadat",H66,VLOOKUP($C66,'Seznamy a konstanty'!$B$15:$D$53,3,0)))</f>
        <v/>
      </c>
      <c r="J66" s="14" t="str">
        <f t="shared" si="5"/>
        <v/>
      </c>
      <c r="K66" s="592"/>
      <c r="L66" s="102" t="str">
        <f>IF($F66=0,"",VLOOKUP($K66,'Seznamy a konstanty'!$H$5:$K$79,2,0))</f>
        <v/>
      </c>
      <c r="M66" s="286" t="str">
        <f t="shared" si="6"/>
        <v/>
      </c>
      <c r="N66" s="596"/>
      <c r="O66" s="287" t="str">
        <f>IF($F66=0,"",IF(D66="ne",0,'Seznamy a konstanty'!$D$3-N66))</f>
        <v/>
      </c>
      <c r="P66" s="290"/>
      <c r="Q66" s="600"/>
      <c r="R66" s="288" t="str">
        <f>IF($F66=0,"",VLOOKUP($K66,'Seznamy a konstanty'!$H$5:$K$79,3,0))</f>
        <v/>
      </c>
      <c r="S66" s="289" t="str">
        <f>IF($F66=0,"",VLOOKUP($K66,'Seznamy a konstanty'!$H$5:$K$79,4,0))</f>
        <v/>
      </c>
      <c r="T66" s="291"/>
      <c r="U66" s="284">
        <f t="shared" si="3"/>
        <v>0</v>
      </c>
    </row>
    <row r="67" spans="1:21" ht="15.95" customHeight="1" x14ac:dyDescent="0.25">
      <c r="A67" s="10"/>
      <c r="B67" s="579"/>
      <c r="C67" s="441"/>
      <c r="D67" s="193"/>
      <c r="E67" s="584"/>
      <c r="F67" s="440"/>
      <c r="G67" s="285" t="str">
        <f>IF($F67=0,"",IF(VLOOKUP($C67,'Seznamy a konstanty'!$B$15:$D$53,2,0)="zadat",E67,VLOOKUP($C67,'Seznamy a konstanty'!$B$15:$D$53,2,0)))</f>
        <v/>
      </c>
      <c r="H67" s="588"/>
      <c r="I67" s="380" t="str">
        <f>IF($F67=0,"",IF(VLOOKUP($C67,'Seznamy a konstanty'!$B$15:$D$53,3,0)="zadat",H67,VLOOKUP($C67,'Seznamy a konstanty'!$B$15:$D$53,3,0)))</f>
        <v/>
      </c>
      <c r="J67" s="14" t="str">
        <f t="shared" si="5"/>
        <v/>
      </c>
      <c r="K67" s="592"/>
      <c r="L67" s="102" t="str">
        <f>IF($F67=0,"",VLOOKUP($K67,'Seznamy a konstanty'!$H$5:$K$79,2,0))</f>
        <v/>
      </c>
      <c r="M67" s="286" t="str">
        <f t="shared" si="6"/>
        <v/>
      </c>
      <c r="N67" s="596"/>
      <c r="O67" s="287" t="str">
        <f>IF($F67=0,"",IF(D67="ne",0,'Seznamy a konstanty'!$D$3-N67))</f>
        <v/>
      </c>
      <c r="P67" s="290"/>
      <c r="Q67" s="600"/>
      <c r="R67" s="288" t="str">
        <f>IF($F67=0,"",VLOOKUP($K67,'Seznamy a konstanty'!$H$5:$K$79,3,0))</f>
        <v/>
      </c>
      <c r="S67" s="289" t="str">
        <f>IF($F67=0,"",VLOOKUP($K67,'Seznamy a konstanty'!$H$5:$K$79,4,0))</f>
        <v/>
      </c>
      <c r="T67" s="291"/>
      <c r="U67" s="284">
        <f t="shared" si="3"/>
        <v>0</v>
      </c>
    </row>
    <row r="68" spans="1:21" ht="15.95" customHeight="1" x14ac:dyDescent="0.25">
      <c r="A68" s="10"/>
      <c r="B68" s="579"/>
      <c r="C68" s="441"/>
      <c r="D68" s="193"/>
      <c r="E68" s="584"/>
      <c r="F68" s="440"/>
      <c r="G68" s="285" t="str">
        <f>IF($F68=0,"",IF(VLOOKUP($C68,'Seznamy a konstanty'!$B$15:$D$53,2,0)="zadat",E68,VLOOKUP($C68,'Seznamy a konstanty'!$B$15:$D$53,2,0)))</f>
        <v/>
      </c>
      <c r="H68" s="588"/>
      <c r="I68" s="380" t="str">
        <f>IF($F68=0,"",IF(VLOOKUP($C68,'Seznamy a konstanty'!$B$15:$D$53,3,0)="zadat",H68,VLOOKUP($C68,'Seznamy a konstanty'!$B$15:$D$53,3,0)))</f>
        <v/>
      </c>
      <c r="J68" s="14" t="str">
        <f t="shared" si="5"/>
        <v/>
      </c>
      <c r="K68" s="592"/>
      <c r="L68" s="102" t="str">
        <f>IF($F68=0,"",VLOOKUP($K68,'Seznamy a konstanty'!$H$5:$K$79,2,0))</f>
        <v/>
      </c>
      <c r="M68" s="286" t="str">
        <f t="shared" si="6"/>
        <v/>
      </c>
      <c r="N68" s="596"/>
      <c r="O68" s="287" t="str">
        <f>IF($F68=0,"",IF(D68="ne",0,'Seznamy a konstanty'!$D$3-N68))</f>
        <v/>
      </c>
      <c r="P68" s="290"/>
      <c r="Q68" s="600"/>
      <c r="R68" s="288" t="str">
        <f>IF($F68=0,"",VLOOKUP($K68,'Seznamy a konstanty'!$H$5:$K$79,3,0))</f>
        <v/>
      </c>
      <c r="S68" s="289" t="str">
        <f>IF($F68=0,"",VLOOKUP($K68,'Seznamy a konstanty'!$H$5:$K$79,4,0))</f>
        <v/>
      </c>
      <c r="T68" s="291"/>
      <c r="U68" s="284">
        <f t="shared" si="3"/>
        <v>0</v>
      </c>
    </row>
    <row r="69" spans="1:21" ht="15.95" customHeight="1" x14ac:dyDescent="0.25">
      <c r="A69" s="10"/>
      <c r="B69" s="579"/>
      <c r="C69" s="441"/>
      <c r="D69" s="193"/>
      <c r="E69" s="584"/>
      <c r="F69" s="440"/>
      <c r="G69" s="285" t="str">
        <f>IF($F69=0,"",IF(VLOOKUP($C69,'Seznamy a konstanty'!$B$15:$D$53,2,0)="zadat",E69,VLOOKUP($C69,'Seznamy a konstanty'!$B$15:$D$53,2,0)))</f>
        <v/>
      </c>
      <c r="H69" s="588"/>
      <c r="I69" s="380" t="str">
        <f>IF($F69=0,"",IF(VLOOKUP($C69,'Seznamy a konstanty'!$B$15:$D$53,3,0)="zadat",H69,VLOOKUP($C69,'Seznamy a konstanty'!$B$15:$D$53,3,0)))</f>
        <v/>
      </c>
      <c r="J69" s="14" t="str">
        <f t="shared" si="5"/>
        <v/>
      </c>
      <c r="K69" s="592"/>
      <c r="L69" s="102" t="str">
        <f>IF($F69=0,"",VLOOKUP($K69,'Seznamy a konstanty'!$H$5:$K$79,2,0))</f>
        <v/>
      </c>
      <c r="M69" s="286" t="str">
        <f t="shared" si="6"/>
        <v/>
      </c>
      <c r="N69" s="596"/>
      <c r="O69" s="287" t="str">
        <f>IF($F69=0,"",IF(D69="ne",0,'Seznamy a konstanty'!$D$3-N69))</f>
        <v/>
      </c>
      <c r="P69" s="290"/>
      <c r="Q69" s="600"/>
      <c r="R69" s="288" t="str">
        <f>IF($F69=0,"",VLOOKUP($K69,'Seznamy a konstanty'!$H$5:$K$79,3,0))</f>
        <v/>
      </c>
      <c r="S69" s="289" t="str">
        <f>IF($F69=0,"",VLOOKUP($K69,'Seznamy a konstanty'!$H$5:$K$79,4,0))</f>
        <v/>
      </c>
      <c r="T69" s="291"/>
      <c r="U69" s="284">
        <f t="shared" si="3"/>
        <v>0</v>
      </c>
    </row>
    <row r="70" spans="1:21" ht="15.95" customHeight="1" x14ac:dyDescent="0.25">
      <c r="A70" s="10"/>
      <c r="B70" s="579"/>
      <c r="C70" s="441"/>
      <c r="D70" s="193"/>
      <c r="E70" s="584"/>
      <c r="F70" s="440"/>
      <c r="G70" s="285" t="str">
        <f>IF($F70=0,"",IF(VLOOKUP($C70,'Seznamy a konstanty'!$B$15:$D$53,2,0)="zadat",E70,VLOOKUP($C70,'Seznamy a konstanty'!$B$15:$D$53,2,0)))</f>
        <v/>
      </c>
      <c r="H70" s="588"/>
      <c r="I70" s="380" t="str">
        <f>IF($F70=0,"",IF(VLOOKUP($C70,'Seznamy a konstanty'!$B$15:$D$53,3,0)="zadat",H70,VLOOKUP($C70,'Seznamy a konstanty'!$B$15:$D$53,3,0)))</f>
        <v/>
      </c>
      <c r="J70" s="14" t="str">
        <f t="shared" si="5"/>
        <v/>
      </c>
      <c r="K70" s="592"/>
      <c r="L70" s="102" t="str">
        <f>IF($F70=0,"",VLOOKUP($K70,'Seznamy a konstanty'!$H$5:$K$79,2,0))</f>
        <v/>
      </c>
      <c r="M70" s="286" t="str">
        <f t="shared" si="6"/>
        <v/>
      </c>
      <c r="N70" s="596"/>
      <c r="O70" s="287" t="str">
        <f>IF($F70=0,"",IF(D70="ne",0,'Seznamy a konstanty'!$D$3-N70))</f>
        <v/>
      </c>
      <c r="P70" s="290"/>
      <c r="Q70" s="600"/>
      <c r="R70" s="288" t="str">
        <f>IF($F70=0,"",VLOOKUP($K70,'Seznamy a konstanty'!$H$5:$K$79,3,0))</f>
        <v/>
      </c>
      <c r="S70" s="289" t="str">
        <f>IF($F70=0,"",VLOOKUP($K70,'Seznamy a konstanty'!$H$5:$K$79,4,0))</f>
        <v/>
      </c>
      <c r="T70" s="291"/>
      <c r="U70" s="284">
        <f t="shared" si="3"/>
        <v>0</v>
      </c>
    </row>
    <row r="71" spans="1:21" ht="15.95" customHeight="1" x14ac:dyDescent="0.25">
      <c r="A71" s="10"/>
      <c r="B71" s="579"/>
      <c r="C71" s="441"/>
      <c r="D71" s="193"/>
      <c r="E71" s="584"/>
      <c r="F71" s="440"/>
      <c r="G71" s="285" t="str">
        <f>IF($F71=0,"",IF(VLOOKUP($C71,'Seznamy a konstanty'!$B$15:$D$53,2,0)="zadat",E71,VLOOKUP($C71,'Seznamy a konstanty'!$B$15:$D$53,2,0)))</f>
        <v/>
      </c>
      <c r="H71" s="588"/>
      <c r="I71" s="380" t="str">
        <f>IF($F71=0,"",IF(VLOOKUP($C71,'Seznamy a konstanty'!$B$15:$D$53,3,0)="zadat",H71,VLOOKUP($C71,'Seznamy a konstanty'!$B$15:$D$53,3,0)))</f>
        <v/>
      </c>
      <c r="J71" s="14" t="str">
        <f t="shared" si="5"/>
        <v/>
      </c>
      <c r="K71" s="592"/>
      <c r="L71" s="102" t="str">
        <f>IF($F71=0,"",VLOOKUP($K71,'Seznamy a konstanty'!$H$5:$K$79,2,0))</f>
        <v/>
      </c>
      <c r="M71" s="286" t="str">
        <f t="shared" si="6"/>
        <v/>
      </c>
      <c r="N71" s="596"/>
      <c r="O71" s="287" t="str">
        <f>IF($F71=0,"",IF(D71="ne",0,'Seznamy a konstanty'!$D$3-N71))</f>
        <v/>
      </c>
      <c r="P71" s="290"/>
      <c r="Q71" s="600"/>
      <c r="R71" s="288" t="str">
        <f>IF($F71=0,"",VLOOKUP($K71,'Seznamy a konstanty'!$H$5:$K$79,3,0))</f>
        <v/>
      </c>
      <c r="S71" s="289" t="str">
        <f>IF($F71=0,"",VLOOKUP($K71,'Seznamy a konstanty'!$H$5:$K$79,4,0))</f>
        <v/>
      </c>
      <c r="T71" s="291"/>
      <c r="U71" s="284">
        <f t="shared" si="3"/>
        <v>0</v>
      </c>
    </row>
    <row r="72" spans="1:21" ht="15.95" customHeight="1" x14ac:dyDescent="0.25">
      <c r="A72" s="10"/>
      <c r="B72" s="579"/>
      <c r="C72" s="441"/>
      <c r="D72" s="193"/>
      <c r="E72" s="584"/>
      <c r="F72" s="440"/>
      <c r="G72" s="285" t="str">
        <f>IF($F72=0,"",IF(VLOOKUP($C72,'Seznamy a konstanty'!$B$15:$D$53,2,0)="zadat",E72,VLOOKUP($C72,'Seznamy a konstanty'!$B$15:$D$53,2,0)))</f>
        <v/>
      </c>
      <c r="H72" s="588"/>
      <c r="I72" s="380" t="str">
        <f>IF($F72=0,"",IF(VLOOKUP($C72,'Seznamy a konstanty'!$B$15:$D$53,3,0)="zadat",H72,VLOOKUP($C72,'Seznamy a konstanty'!$B$15:$D$53,3,0)))</f>
        <v/>
      </c>
      <c r="J72" s="14" t="str">
        <f t="shared" si="5"/>
        <v/>
      </c>
      <c r="K72" s="592"/>
      <c r="L72" s="102" t="str">
        <f>IF($F72=0,"",VLOOKUP($K72,'Seznamy a konstanty'!$H$5:$K$79,2,0))</f>
        <v/>
      </c>
      <c r="M72" s="286" t="str">
        <f t="shared" si="6"/>
        <v/>
      </c>
      <c r="N72" s="596"/>
      <c r="O72" s="287" t="str">
        <f>IF($F72=0,"",IF(D72="ne",0,'Seznamy a konstanty'!$D$3-N72))</f>
        <v/>
      </c>
      <c r="P72" s="290"/>
      <c r="Q72" s="600"/>
      <c r="R72" s="288" t="str">
        <f>IF($F72=0,"",VLOOKUP($K72,'Seznamy a konstanty'!$H$5:$K$79,3,0))</f>
        <v/>
      </c>
      <c r="S72" s="289" t="str">
        <f>IF($F72=0,"",VLOOKUP($K72,'Seznamy a konstanty'!$H$5:$K$79,4,0))</f>
        <v/>
      </c>
      <c r="T72" s="291"/>
      <c r="U72" s="284">
        <f t="shared" si="3"/>
        <v>0</v>
      </c>
    </row>
    <row r="73" spans="1:21" ht="15.95" customHeight="1" x14ac:dyDescent="0.25">
      <c r="A73" s="10"/>
      <c r="B73" s="579"/>
      <c r="C73" s="441"/>
      <c r="D73" s="193"/>
      <c r="E73" s="584"/>
      <c r="F73" s="440"/>
      <c r="G73" s="285" t="str">
        <f>IF($F73=0,"",IF(VLOOKUP($C73,'Seznamy a konstanty'!$B$15:$D$53,2,0)="zadat",E73,VLOOKUP($C73,'Seznamy a konstanty'!$B$15:$D$53,2,0)))</f>
        <v/>
      </c>
      <c r="H73" s="588"/>
      <c r="I73" s="380" t="str">
        <f>IF($F73=0,"",IF(VLOOKUP($C73,'Seznamy a konstanty'!$B$15:$D$53,3,0)="zadat",H73,VLOOKUP($C73,'Seznamy a konstanty'!$B$15:$D$53,3,0)))</f>
        <v/>
      </c>
      <c r="J73" s="14" t="str">
        <f t="shared" si="5"/>
        <v/>
      </c>
      <c r="K73" s="592"/>
      <c r="L73" s="102" t="str">
        <f>IF($F73=0,"",VLOOKUP($K73,'Seznamy a konstanty'!$H$5:$K$79,2,0))</f>
        <v/>
      </c>
      <c r="M73" s="286" t="str">
        <f t="shared" si="6"/>
        <v/>
      </c>
      <c r="N73" s="596"/>
      <c r="O73" s="287" t="str">
        <f>IF($F73=0,"",IF(D73="ne",0,'Seznamy a konstanty'!$D$3-N73))</f>
        <v/>
      </c>
      <c r="P73" s="290"/>
      <c r="Q73" s="600"/>
      <c r="R73" s="288" t="str">
        <f>IF($F73=0,"",VLOOKUP($K73,'Seznamy a konstanty'!$H$5:$K$79,3,0))</f>
        <v/>
      </c>
      <c r="S73" s="289" t="str">
        <f>IF($F73=0,"",VLOOKUP($K73,'Seznamy a konstanty'!$H$5:$K$79,4,0))</f>
        <v/>
      </c>
      <c r="T73" s="291"/>
      <c r="U73" s="284">
        <f t="shared" si="3"/>
        <v>0</v>
      </c>
    </row>
    <row r="74" spans="1:21" ht="15.95" customHeight="1" x14ac:dyDescent="0.25">
      <c r="A74" s="10"/>
      <c r="B74" s="579"/>
      <c r="C74" s="441"/>
      <c r="D74" s="193"/>
      <c r="E74" s="584"/>
      <c r="F74" s="440"/>
      <c r="G74" s="285" t="str">
        <f>IF($F74=0,"",IF(VLOOKUP($C74,'Seznamy a konstanty'!$B$15:$D$53,2,0)="zadat",E74,VLOOKUP($C74,'Seznamy a konstanty'!$B$15:$D$53,2,0)))</f>
        <v/>
      </c>
      <c r="H74" s="588"/>
      <c r="I74" s="380" t="str">
        <f>IF($F74=0,"",IF(VLOOKUP($C74,'Seznamy a konstanty'!$B$15:$D$53,3,0)="zadat",H74,VLOOKUP($C74,'Seznamy a konstanty'!$B$15:$D$53,3,0)))</f>
        <v/>
      </c>
      <c r="J74" s="14" t="str">
        <f t="shared" si="5"/>
        <v/>
      </c>
      <c r="K74" s="592"/>
      <c r="L74" s="102" t="str">
        <f>IF($F74=0,"",VLOOKUP($K74,'Seznamy a konstanty'!$H$5:$K$79,2,0))</f>
        <v/>
      </c>
      <c r="M74" s="286" t="str">
        <f t="shared" si="6"/>
        <v/>
      </c>
      <c r="N74" s="596"/>
      <c r="O74" s="287" t="str">
        <f>IF($F74=0,"",IF(D74="ne",0,'Seznamy a konstanty'!$D$3-N74))</f>
        <v/>
      </c>
      <c r="P74" s="290"/>
      <c r="Q74" s="600"/>
      <c r="R74" s="288" t="str">
        <f>IF($F74=0,"",VLOOKUP($K74,'Seznamy a konstanty'!$H$5:$K$79,3,0))</f>
        <v/>
      </c>
      <c r="S74" s="289" t="str">
        <f>IF($F74=0,"",VLOOKUP($K74,'Seznamy a konstanty'!$H$5:$K$79,4,0))</f>
        <v/>
      </c>
      <c r="T74" s="291"/>
      <c r="U74" s="284">
        <f t="shared" si="3"/>
        <v>0</v>
      </c>
    </row>
    <row r="75" spans="1:21" ht="15.95" customHeight="1" x14ac:dyDescent="0.25">
      <c r="A75" s="10"/>
      <c r="B75" s="579"/>
      <c r="C75" s="441"/>
      <c r="D75" s="193"/>
      <c r="E75" s="584"/>
      <c r="F75" s="440"/>
      <c r="G75" s="285" t="str">
        <f>IF($F75=0,"",IF(VLOOKUP($C75,'Seznamy a konstanty'!$B$15:$D$53,2,0)="zadat",E75,VLOOKUP($C75,'Seznamy a konstanty'!$B$15:$D$53,2,0)))</f>
        <v/>
      </c>
      <c r="H75" s="588"/>
      <c r="I75" s="380" t="str">
        <f>IF($F75=0,"",IF(VLOOKUP($C75,'Seznamy a konstanty'!$B$15:$D$53,3,0)="zadat",H75,VLOOKUP($C75,'Seznamy a konstanty'!$B$15:$D$53,3,0)))</f>
        <v/>
      </c>
      <c r="J75" s="14" t="str">
        <f t="shared" si="5"/>
        <v/>
      </c>
      <c r="K75" s="592"/>
      <c r="L75" s="102" t="str">
        <f>IF($F75=0,"",VLOOKUP($K75,'Seznamy a konstanty'!$H$5:$K$79,2,0))</f>
        <v/>
      </c>
      <c r="M75" s="286" t="str">
        <f t="shared" si="6"/>
        <v/>
      </c>
      <c r="N75" s="596"/>
      <c r="O75" s="287" t="str">
        <f>IF($F75=0,"",IF(D75="ne",0,'Seznamy a konstanty'!$D$3-N75))</f>
        <v/>
      </c>
      <c r="P75" s="290"/>
      <c r="Q75" s="600"/>
      <c r="R75" s="288" t="str">
        <f>IF($F75=0,"",VLOOKUP($K75,'Seznamy a konstanty'!$H$5:$K$79,3,0))</f>
        <v/>
      </c>
      <c r="S75" s="289" t="str">
        <f>IF($F75=0,"",VLOOKUP($K75,'Seznamy a konstanty'!$H$5:$K$79,4,0))</f>
        <v/>
      </c>
      <c r="T75" s="291"/>
      <c r="U75" s="284">
        <f t="shared" si="3"/>
        <v>0</v>
      </c>
    </row>
    <row r="76" spans="1:21" ht="15.95" customHeight="1" x14ac:dyDescent="0.25">
      <c r="A76" s="10"/>
      <c r="B76" s="579"/>
      <c r="C76" s="441"/>
      <c r="D76" s="193"/>
      <c r="E76" s="584"/>
      <c r="F76" s="440"/>
      <c r="G76" s="285" t="str">
        <f>IF($F76=0,"",IF(VLOOKUP($C76,'Seznamy a konstanty'!$B$15:$D$53,2,0)="zadat",E76,VLOOKUP($C76,'Seznamy a konstanty'!$B$15:$D$53,2,0)))</f>
        <v/>
      </c>
      <c r="H76" s="588"/>
      <c r="I76" s="380" t="str">
        <f>IF($F76=0,"",IF(VLOOKUP($C76,'Seznamy a konstanty'!$B$15:$D$53,3,0)="zadat",H76,VLOOKUP($C76,'Seznamy a konstanty'!$B$15:$D$53,3,0)))</f>
        <v/>
      </c>
      <c r="J76" s="14" t="str">
        <f t="shared" si="5"/>
        <v/>
      </c>
      <c r="K76" s="592"/>
      <c r="L76" s="102" t="str">
        <f>IF($F76=0,"",VLOOKUP($K76,'Seznamy a konstanty'!$H$5:$K$79,2,0))</f>
        <v/>
      </c>
      <c r="M76" s="286" t="str">
        <f t="shared" si="6"/>
        <v/>
      </c>
      <c r="N76" s="596"/>
      <c r="O76" s="287" t="str">
        <f>IF($F76=0,"",IF(D76="ne",0,'Seznamy a konstanty'!$D$3-N76))</f>
        <v/>
      </c>
      <c r="P76" s="290"/>
      <c r="Q76" s="600"/>
      <c r="R76" s="288" t="str">
        <f>IF($F76=0,"",VLOOKUP($K76,'Seznamy a konstanty'!$H$5:$K$79,3,0))</f>
        <v/>
      </c>
      <c r="S76" s="289" t="str">
        <f>IF($F76=0,"",VLOOKUP($K76,'Seznamy a konstanty'!$H$5:$K$79,4,0))</f>
        <v/>
      </c>
      <c r="T76" s="291"/>
      <c r="U76" s="284">
        <f t="shared" si="3"/>
        <v>0</v>
      </c>
    </row>
    <row r="77" spans="1:21" ht="15.95" customHeight="1" x14ac:dyDescent="0.25">
      <c r="A77" s="10"/>
      <c r="B77" s="579"/>
      <c r="C77" s="441"/>
      <c r="D77" s="193"/>
      <c r="E77" s="584"/>
      <c r="F77" s="440"/>
      <c r="G77" s="285" t="str">
        <f>IF($F77=0,"",IF(VLOOKUP($C77,'Seznamy a konstanty'!$B$15:$D$53,2,0)="zadat",E77,VLOOKUP($C77,'Seznamy a konstanty'!$B$15:$D$53,2,0)))</f>
        <v/>
      </c>
      <c r="H77" s="588"/>
      <c r="I77" s="380" t="str">
        <f>IF($F77=0,"",IF(VLOOKUP($C77,'Seznamy a konstanty'!$B$15:$D$53,3,0)="zadat",H77,VLOOKUP($C77,'Seznamy a konstanty'!$B$15:$D$53,3,0)))</f>
        <v/>
      </c>
      <c r="J77" s="14" t="str">
        <f t="shared" si="5"/>
        <v/>
      </c>
      <c r="K77" s="592"/>
      <c r="L77" s="102" t="str">
        <f>IF($F77=0,"",VLOOKUP($K77,'Seznamy a konstanty'!$H$5:$K$79,2,0))</f>
        <v/>
      </c>
      <c r="M77" s="286" t="str">
        <f t="shared" si="6"/>
        <v/>
      </c>
      <c r="N77" s="596"/>
      <c r="O77" s="287" t="str">
        <f>IF($F77=0,"",IF(D77="ne",0,'Seznamy a konstanty'!$D$3-N77))</f>
        <v/>
      </c>
      <c r="P77" s="290"/>
      <c r="Q77" s="600"/>
      <c r="R77" s="288" t="str">
        <f>IF($F77=0,"",VLOOKUP($K77,'Seznamy a konstanty'!$H$5:$K$79,3,0))</f>
        <v/>
      </c>
      <c r="S77" s="289" t="str">
        <f>IF($F77=0,"",VLOOKUP($K77,'Seznamy a konstanty'!$H$5:$K$79,4,0))</f>
        <v/>
      </c>
      <c r="T77" s="291"/>
      <c r="U77" s="284">
        <f t="shared" si="3"/>
        <v>0</v>
      </c>
    </row>
    <row r="78" spans="1:21" ht="15.95" customHeight="1" x14ac:dyDescent="0.25">
      <c r="A78" s="10"/>
      <c r="B78" s="579"/>
      <c r="C78" s="441"/>
      <c r="D78" s="193"/>
      <c r="E78" s="584"/>
      <c r="F78" s="440"/>
      <c r="G78" s="285" t="str">
        <f>IF($F78=0,"",IF(VLOOKUP($C78,'Seznamy a konstanty'!$B$15:$D$53,2,0)="zadat",E78,VLOOKUP($C78,'Seznamy a konstanty'!$B$15:$D$53,2,0)))</f>
        <v/>
      </c>
      <c r="H78" s="588"/>
      <c r="I78" s="380" t="str">
        <f>IF($F78=0,"",IF(VLOOKUP($C78,'Seznamy a konstanty'!$B$15:$D$53,3,0)="zadat",H78,VLOOKUP($C78,'Seznamy a konstanty'!$B$15:$D$53,3,0)))</f>
        <v/>
      </c>
      <c r="J78" s="14" t="str">
        <f t="shared" si="5"/>
        <v/>
      </c>
      <c r="K78" s="592"/>
      <c r="L78" s="102" t="str">
        <f>IF($F78=0,"",VLOOKUP($K78,'Seznamy a konstanty'!$H$5:$K$79,2,0))</f>
        <v/>
      </c>
      <c r="M78" s="286" t="str">
        <f t="shared" si="6"/>
        <v/>
      </c>
      <c r="N78" s="596"/>
      <c r="O78" s="287" t="str">
        <f>IF($F78=0,"",IF(D78="ne",0,'Seznamy a konstanty'!$D$3-N78))</f>
        <v/>
      </c>
      <c r="P78" s="290"/>
      <c r="Q78" s="600"/>
      <c r="R78" s="288" t="str">
        <f>IF($F78=0,"",VLOOKUP($K78,'Seznamy a konstanty'!$H$5:$K$79,3,0))</f>
        <v/>
      </c>
      <c r="S78" s="289" t="str">
        <f>IF($F78=0,"",VLOOKUP($K78,'Seznamy a konstanty'!$H$5:$K$79,4,0))</f>
        <v/>
      </c>
      <c r="T78" s="291"/>
      <c r="U78" s="284">
        <f t="shared" si="3"/>
        <v>0</v>
      </c>
    </row>
    <row r="79" spans="1:21" ht="15.95" customHeight="1" x14ac:dyDescent="0.25">
      <c r="A79" s="10"/>
      <c r="B79" s="579"/>
      <c r="C79" s="441"/>
      <c r="D79" s="193"/>
      <c r="E79" s="584"/>
      <c r="F79" s="440"/>
      <c r="G79" s="285" t="str">
        <f>IF($F79=0,"",IF(VLOOKUP($C79,'Seznamy a konstanty'!$B$15:$D$53,2,0)="zadat",E79,VLOOKUP($C79,'Seznamy a konstanty'!$B$15:$D$53,2,0)))</f>
        <v/>
      </c>
      <c r="H79" s="588"/>
      <c r="I79" s="380" t="str">
        <f>IF($F79=0,"",IF(VLOOKUP($C79,'Seznamy a konstanty'!$B$15:$D$53,3,0)="zadat",H79,VLOOKUP($C79,'Seznamy a konstanty'!$B$15:$D$53,3,0)))</f>
        <v/>
      </c>
      <c r="J79" s="14" t="str">
        <f t="shared" si="5"/>
        <v/>
      </c>
      <c r="K79" s="592"/>
      <c r="L79" s="102" t="str">
        <f>IF($F79=0,"",VLOOKUP($K79,'Seznamy a konstanty'!$H$5:$K$79,2,0))</f>
        <v/>
      </c>
      <c r="M79" s="286" t="str">
        <f t="shared" si="6"/>
        <v/>
      </c>
      <c r="N79" s="596"/>
      <c r="O79" s="287" t="str">
        <f>IF($F79=0,"",IF(D79="ne",0,'Seznamy a konstanty'!$D$3-N79))</f>
        <v/>
      </c>
      <c r="P79" s="290"/>
      <c r="Q79" s="600"/>
      <c r="R79" s="288" t="str">
        <f>IF($F79=0,"",VLOOKUP($K79,'Seznamy a konstanty'!$H$5:$K$79,3,0))</f>
        <v/>
      </c>
      <c r="S79" s="289" t="str">
        <f>IF($F79=0,"",VLOOKUP($K79,'Seznamy a konstanty'!$H$5:$K$79,4,0))</f>
        <v/>
      </c>
      <c r="T79" s="291"/>
      <c r="U79" s="284">
        <f t="shared" si="3"/>
        <v>0</v>
      </c>
    </row>
    <row r="80" spans="1:21" ht="15.95" customHeight="1" x14ac:dyDescent="0.25">
      <c r="A80" s="10"/>
      <c r="B80" s="579"/>
      <c r="C80" s="441"/>
      <c r="D80" s="193"/>
      <c r="E80" s="584"/>
      <c r="F80" s="440"/>
      <c r="G80" s="285" t="str">
        <f>IF($F80=0,"",IF(VLOOKUP($C80,'Seznamy a konstanty'!$B$15:$D$53,2,0)="zadat",E80,VLOOKUP($C80,'Seznamy a konstanty'!$B$15:$D$53,2,0)))</f>
        <v/>
      </c>
      <c r="H80" s="588"/>
      <c r="I80" s="380" t="str">
        <f>IF($F80=0,"",IF(VLOOKUP($C80,'Seznamy a konstanty'!$B$15:$D$53,3,0)="zadat",H80,VLOOKUP($C80,'Seznamy a konstanty'!$B$15:$D$53,3,0)))</f>
        <v/>
      </c>
      <c r="J80" s="14" t="str">
        <f t="shared" si="5"/>
        <v/>
      </c>
      <c r="K80" s="592"/>
      <c r="L80" s="102" t="str">
        <f>IF($F80=0,"",VLOOKUP($K80,'Seznamy a konstanty'!$H$5:$K$79,2,0))</f>
        <v/>
      </c>
      <c r="M80" s="286" t="str">
        <f t="shared" si="6"/>
        <v/>
      </c>
      <c r="N80" s="596"/>
      <c r="O80" s="287" t="str">
        <f>IF($F80=0,"",IF(D80="ne",0,'Seznamy a konstanty'!$D$3-N80))</f>
        <v/>
      </c>
      <c r="P80" s="290"/>
      <c r="Q80" s="600"/>
      <c r="R80" s="288" t="str">
        <f>IF($F80=0,"",VLOOKUP($K80,'Seznamy a konstanty'!$H$5:$K$79,3,0))</f>
        <v/>
      </c>
      <c r="S80" s="289" t="str">
        <f>IF($F80=0,"",VLOOKUP($K80,'Seznamy a konstanty'!$H$5:$K$79,4,0))</f>
        <v/>
      </c>
      <c r="T80" s="291"/>
      <c r="U80" s="284">
        <f t="shared" si="3"/>
        <v>0</v>
      </c>
    </row>
    <row r="81" spans="1:21" ht="15.95" customHeight="1" x14ac:dyDescent="0.25">
      <c r="A81" s="10"/>
      <c r="B81" s="579"/>
      <c r="C81" s="441"/>
      <c r="D81" s="193"/>
      <c r="E81" s="584"/>
      <c r="F81" s="440"/>
      <c r="G81" s="285" t="str">
        <f>IF($F81=0,"",IF(VLOOKUP($C81,'Seznamy a konstanty'!$B$15:$D$53,2,0)="zadat",E81,VLOOKUP($C81,'Seznamy a konstanty'!$B$15:$D$53,2,0)))</f>
        <v/>
      </c>
      <c r="H81" s="588"/>
      <c r="I81" s="380" t="str">
        <f>IF($F81=0,"",IF(VLOOKUP($C81,'Seznamy a konstanty'!$B$15:$D$53,3,0)="zadat",H81,VLOOKUP($C81,'Seznamy a konstanty'!$B$15:$D$53,3,0)))</f>
        <v/>
      </c>
      <c r="J81" s="14" t="str">
        <f t="shared" si="5"/>
        <v/>
      </c>
      <c r="K81" s="592"/>
      <c r="L81" s="102" t="str">
        <f>IF($F81=0,"",VLOOKUP($K81,'Seznamy a konstanty'!$H$5:$K$79,2,0))</f>
        <v/>
      </c>
      <c r="M81" s="286" t="str">
        <f t="shared" si="6"/>
        <v/>
      </c>
      <c r="N81" s="596"/>
      <c r="O81" s="287" t="str">
        <f>IF($F81=0,"",IF(D81="ne",0,'Seznamy a konstanty'!$D$3-N81))</f>
        <v/>
      </c>
      <c r="P81" s="290"/>
      <c r="Q81" s="600"/>
      <c r="R81" s="288" t="str">
        <f>IF($F81=0,"",VLOOKUP($K81,'Seznamy a konstanty'!$H$5:$K$79,3,0))</f>
        <v/>
      </c>
      <c r="S81" s="289" t="str">
        <f>IF($F81=0,"",VLOOKUP($K81,'Seznamy a konstanty'!$H$5:$K$79,4,0))</f>
        <v/>
      </c>
      <c r="T81" s="291"/>
      <c r="U81" s="284">
        <f t="shared" si="3"/>
        <v>0</v>
      </c>
    </row>
    <row r="82" spans="1:21" ht="15.95" customHeight="1" x14ac:dyDescent="0.25">
      <c r="A82" s="10"/>
      <c r="B82" s="579"/>
      <c r="C82" s="441"/>
      <c r="D82" s="193"/>
      <c r="E82" s="584"/>
      <c r="F82" s="440"/>
      <c r="G82" s="285" t="str">
        <f>IF($F82=0,"",IF(VLOOKUP($C82,'Seznamy a konstanty'!$B$15:$D$53,2,0)="zadat",E82,VLOOKUP($C82,'Seznamy a konstanty'!$B$15:$D$53,2,0)))</f>
        <v/>
      </c>
      <c r="H82" s="588"/>
      <c r="I82" s="380" t="str">
        <f>IF($F82=0,"",IF(VLOOKUP($C82,'Seznamy a konstanty'!$B$15:$D$53,3,0)="zadat",H82,VLOOKUP($C82,'Seznamy a konstanty'!$B$15:$D$53,3,0)))</f>
        <v/>
      </c>
      <c r="J82" s="14" t="str">
        <f t="shared" si="5"/>
        <v/>
      </c>
      <c r="K82" s="592"/>
      <c r="L82" s="102" t="str">
        <f>IF($F82=0,"",VLOOKUP($K82,'Seznamy a konstanty'!$H$5:$K$79,2,0))</f>
        <v/>
      </c>
      <c r="M82" s="286" t="str">
        <f t="shared" si="6"/>
        <v/>
      </c>
      <c r="N82" s="596"/>
      <c r="O82" s="287" t="str">
        <f>IF($F82=0,"",IF(D82="ne",0,'Seznamy a konstanty'!$D$3-N82))</f>
        <v/>
      </c>
      <c r="P82" s="290"/>
      <c r="Q82" s="600"/>
      <c r="R82" s="288" t="str">
        <f>IF($F82=0,"",VLOOKUP($K82,'Seznamy a konstanty'!$H$5:$K$79,3,0))</f>
        <v/>
      </c>
      <c r="S82" s="289" t="str">
        <f>IF($F82=0,"",VLOOKUP($K82,'Seznamy a konstanty'!$H$5:$K$79,4,0))</f>
        <v/>
      </c>
      <c r="T82" s="291"/>
      <c r="U82" s="284">
        <f t="shared" si="3"/>
        <v>0</v>
      </c>
    </row>
    <row r="83" spans="1:21" ht="15.95" customHeight="1" x14ac:dyDescent="0.25">
      <c r="A83" s="10"/>
      <c r="B83" s="579"/>
      <c r="C83" s="441"/>
      <c r="D83" s="193"/>
      <c r="E83" s="584"/>
      <c r="F83" s="440"/>
      <c r="G83" s="285" t="str">
        <f>IF($F83=0,"",IF(VLOOKUP($C83,'Seznamy a konstanty'!$B$15:$D$53,2,0)="zadat",E83,VLOOKUP($C83,'Seznamy a konstanty'!$B$15:$D$53,2,0)))</f>
        <v/>
      </c>
      <c r="H83" s="588"/>
      <c r="I83" s="380" t="str">
        <f>IF($F83=0,"",IF(VLOOKUP($C83,'Seznamy a konstanty'!$B$15:$D$53,3,0)="zadat",H83,VLOOKUP($C83,'Seznamy a konstanty'!$B$15:$D$53,3,0)))</f>
        <v/>
      </c>
      <c r="J83" s="14" t="str">
        <f t="shared" si="5"/>
        <v/>
      </c>
      <c r="K83" s="592"/>
      <c r="L83" s="102" t="str">
        <f>IF($F83=0,"",VLOOKUP($K83,'Seznamy a konstanty'!$H$5:$K$79,2,0))</f>
        <v/>
      </c>
      <c r="M83" s="286" t="str">
        <f t="shared" si="6"/>
        <v/>
      </c>
      <c r="N83" s="596"/>
      <c r="O83" s="287" t="str">
        <f>IF($F83=0,"",IF(D83="ne",0,'Seznamy a konstanty'!$D$3-N83))</f>
        <v/>
      </c>
      <c r="P83" s="290"/>
      <c r="Q83" s="600"/>
      <c r="R83" s="288" t="str">
        <f>IF($F83=0,"",VLOOKUP($K83,'Seznamy a konstanty'!$H$5:$K$79,3,0))</f>
        <v/>
      </c>
      <c r="S83" s="289" t="str">
        <f>IF($F83=0,"",VLOOKUP($K83,'Seznamy a konstanty'!$H$5:$K$79,4,0))</f>
        <v/>
      </c>
      <c r="T83" s="291"/>
      <c r="U83" s="284">
        <f t="shared" si="3"/>
        <v>0</v>
      </c>
    </row>
    <row r="84" spans="1:21" ht="15.95" customHeight="1" x14ac:dyDescent="0.25">
      <c r="A84" s="10"/>
      <c r="B84" s="579"/>
      <c r="C84" s="441"/>
      <c r="D84" s="193"/>
      <c r="E84" s="584"/>
      <c r="F84" s="440"/>
      <c r="G84" s="285" t="str">
        <f>IF($F84=0,"",IF(VLOOKUP($C84,'Seznamy a konstanty'!$B$15:$D$53,2,0)="zadat",E84,VLOOKUP($C84,'Seznamy a konstanty'!$B$15:$D$53,2,0)))</f>
        <v/>
      </c>
      <c r="H84" s="588"/>
      <c r="I84" s="380" t="str">
        <f>IF($F84=0,"",IF(VLOOKUP($C84,'Seznamy a konstanty'!$B$15:$D$53,3,0)="zadat",H84,VLOOKUP($C84,'Seznamy a konstanty'!$B$15:$D$53,3,0)))</f>
        <v/>
      </c>
      <c r="J84" s="14" t="str">
        <f t="shared" si="5"/>
        <v/>
      </c>
      <c r="K84" s="592"/>
      <c r="L84" s="102" t="str">
        <f>IF($F84=0,"",VLOOKUP($K84,'Seznamy a konstanty'!$H$5:$K$79,2,0))</f>
        <v/>
      </c>
      <c r="M84" s="286" t="str">
        <f t="shared" si="6"/>
        <v/>
      </c>
      <c r="N84" s="596"/>
      <c r="O84" s="287" t="str">
        <f>IF($F84=0,"",IF(D84="ne",0,'Seznamy a konstanty'!$D$3-N84))</f>
        <v/>
      </c>
      <c r="P84" s="290"/>
      <c r="Q84" s="600"/>
      <c r="R84" s="288" t="str">
        <f>IF($F84=0,"",VLOOKUP($K84,'Seznamy a konstanty'!$H$5:$K$79,3,0))</f>
        <v/>
      </c>
      <c r="S84" s="289" t="str">
        <f>IF($F84=0,"",VLOOKUP($K84,'Seznamy a konstanty'!$H$5:$K$79,4,0))</f>
        <v/>
      </c>
      <c r="T84" s="291"/>
      <c r="U84" s="284">
        <f t="shared" ref="U84:U100" si="7">IF(AND(F84&gt;0,N84=0),"zadat emise",0)</f>
        <v>0</v>
      </c>
    </row>
    <row r="85" spans="1:21" ht="15.95" customHeight="1" x14ac:dyDescent="0.25">
      <c r="A85" s="10"/>
      <c r="B85" s="579"/>
      <c r="C85" s="441"/>
      <c r="D85" s="193"/>
      <c r="E85" s="584"/>
      <c r="F85" s="440"/>
      <c r="G85" s="285" t="str">
        <f>IF($F85=0,"",IF(VLOOKUP($C85,'Seznamy a konstanty'!$B$15:$D$53,2,0)="zadat",E85,VLOOKUP($C85,'Seznamy a konstanty'!$B$15:$D$53,2,0)))</f>
        <v/>
      </c>
      <c r="H85" s="588"/>
      <c r="I85" s="380" t="str">
        <f>IF($F85=0,"",IF(VLOOKUP($C85,'Seznamy a konstanty'!$B$15:$D$53,3,0)="zadat",H85,VLOOKUP($C85,'Seznamy a konstanty'!$B$15:$D$53,3,0)))</f>
        <v/>
      </c>
      <c r="J85" s="14" t="str">
        <f t="shared" si="5"/>
        <v/>
      </c>
      <c r="K85" s="592"/>
      <c r="L85" s="102" t="str">
        <f>IF($F85=0,"",VLOOKUP($K85,'Seznamy a konstanty'!$H$5:$K$79,2,0))</f>
        <v/>
      </c>
      <c r="M85" s="286" t="str">
        <f t="shared" si="6"/>
        <v/>
      </c>
      <c r="N85" s="596"/>
      <c r="O85" s="287" t="str">
        <f>IF($F85=0,"",IF(D85="ne",0,'Seznamy a konstanty'!$D$3-N85))</f>
        <v/>
      </c>
      <c r="P85" s="290"/>
      <c r="Q85" s="600"/>
      <c r="R85" s="288" t="str">
        <f>IF($F85=0,"",VLOOKUP($K85,'Seznamy a konstanty'!$H$5:$K$79,3,0))</f>
        <v/>
      </c>
      <c r="S85" s="289" t="str">
        <f>IF($F85=0,"",VLOOKUP($K85,'Seznamy a konstanty'!$H$5:$K$79,4,0))</f>
        <v/>
      </c>
      <c r="T85" s="291"/>
      <c r="U85" s="284">
        <f t="shared" si="7"/>
        <v>0</v>
      </c>
    </row>
    <row r="86" spans="1:21" ht="15.95" customHeight="1" x14ac:dyDescent="0.25">
      <c r="A86" s="10"/>
      <c r="B86" s="579"/>
      <c r="C86" s="441"/>
      <c r="D86" s="193"/>
      <c r="E86" s="584"/>
      <c r="F86" s="440"/>
      <c r="G86" s="285" t="str">
        <f>IF($F86=0,"",IF(VLOOKUP($C86,'Seznamy a konstanty'!$B$15:$D$53,2,0)="zadat",E86,VLOOKUP($C86,'Seznamy a konstanty'!$B$15:$D$53,2,0)))</f>
        <v/>
      </c>
      <c r="H86" s="588"/>
      <c r="I86" s="380" t="str">
        <f>IF($F86=0,"",IF(VLOOKUP($C86,'Seznamy a konstanty'!$B$15:$D$53,3,0)="zadat",H86,VLOOKUP($C86,'Seznamy a konstanty'!$B$15:$D$53,3,0)))</f>
        <v/>
      </c>
      <c r="J86" s="14" t="str">
        <f t="shared" si="5"/>
        <v/>
      </c>
      <c r="K86" s="592"/>
      <c r="L86" s="102" t="str">
        <f>IF($F86=0,"",VLOOKUP($K86,'Seznamy a konstanty'!$H$5:$K$79,2,0))</f>
        <v/>
      </c>
      <c r="M86" s="286" t="str">
        <f t="shared" si="6"/>
        <v/>
      </c>
      <c r="N86" s="596"/>
      <c r="O86" s="287" t="str">
        <f>IF($F86=0,"",IF(D86="ne",0,'Seznamy a konstanty'!$D$3-N86))</f>
        <v/>
      </c>
      <c r="P86" s="290"/>
      <c r="Q86" s="600"/>
      <c r="R86" s="288" t="str">
        <f>IF($F86=0,"",VLOOKUP($K86,'Seznamy a konstanty'!$H$5:$K$79,3,0))</f>
        <v/>
      </c>
      <c r="S86" s="289" t="str">
        <f>IF($F86=0,"",VLOOKUP($K86,'Seznamy a konstanty'!$H$5:$K$79,4,0))</f>
        <v/>
      </c>
      <c r="T86" s="291"/>
      <c r="U86" s="284">
        <f t="shared" si="7"/>
        <v>0</v>
      </c>
    </row>
    <row r="87" spans="1:21" ht="15.95" customHeight="1" x14ac:dyDescent="0.25">
      <c r="A87" s="10"/>
      <c r="B87" s="579"/>
      <c r="C87" s="441"/>
      <c r="D87" s="193"/>
      <c r="E87" s="584"/>
      <c r="F87" s="440"/>
      <c r="G87" s="285" t="str">
        <f>IF($F87=0,"",IF(VLOOKUP($C87,'Seznamy a konstanty'!$B$15:$D$53,2,0)="zadat",E87,VLOOKUP($C87,'Seznamy a konstanty'!$B$15:$D$53,2,0)))</f>
        <v/>
      </c>
      <c r="H87" s="588"/>
      <c r="I87" s="380" t="str">
        <f>IF($F87=0,"",IF(VLOOKUP($C87,'Seznamy a konstanty'!$B$15:$D$53,3,0)="zadat",H87,VLOOKUP($C87,'Seznamy a konstanty'!$B$15:$D$53,3,0)))</f>
        <v/>
      </c>
      <c r="J87" s="14" t="str">
        <f t="shared" si="5"/>
        <v/>
      </c>
      <c r="K87" s="592"/>
      <c r="L87" s="102" t="str">
        <f>IF($F87=0,"",VLOOKUP($K87,'Seznamy a konstanty'!$H$5:$K$79,2,0))</f>
        <v/>
      </c>
      <c r="M87" s="286" t="str">
        <f t="shared" si="6"/>
        <v/>
      </c>
      <c r="N87" s="596"/>
      <c r="O87" s="287" t="str">
        <f>IF($F87=0,"",IF(D87="ne",0,'Seznamy a konstanty'!$D$3-N87))</f>
        <v/>
      </c>
      <c r="P87" s="290"/>
      <c r="Q87" s="600"/>
      <c r="R87" s="288" t="str">
        <f>IF($F87=0,"",VLOOKUP($K87,'Seznamy a konstanty'!$H$5:$K$79,3,0))</f>
        <v/>
      </c>
      <c r="S87" s="289" t="str">
        <f>IF($F87=0,"",VLOOKUP($K87,'Seznamy a konstanty'!$H$5:$K$79,4,0))</f>
        <v/>
      </c>
      <c r="T87" s="291"/>
      <c r="U87" s="284">
        <f t="shared" si="7"/>
        <v>0</v>
      </c>
    </row>
    <row r="88" spans="1:21" ht="15.95" customHeight="1" x14ac:dyDescent="0.25">
      <c r="A88" s="10"/>
      <c r="B88" s="579"/>
      <c r="C88" s="441"/>
      <c r="D88" s="193"/>
      <c r="E88" s="584"/>
      <c r="F88" s="440"/>
      <c r="G88" s="285" t="str">
        <f>IF($F88=0,"",IF(VLOOKUP($C88,'Seznamy a konstanty'!$B$15:$D$53,2,0)="zadat",E88,VLOOKUP($C88,'Seznamy a konstanty'!$B$15:$D$53,2,0)))</f>
        <v/>
      </c>
      <c r="H88" s="588"/>
      <c r="I88" s="380" t="str">
        <f>IF($F88=0,"",IF(VLOOKUP($C88,'Seznamy a konstanty'!$B$15:$D$53,3,0)="zadat",H88,VLOOKUP($C88,'Seznamy a konstanty'!$B$15:$D$53,3,0)))</f>
        <v/>
      </c>
      <c r="J88" s="14" t="str">
        <f t="shared" si="5"/>
        <v/>
      </c>
      <c r="K88" s="592"/>
      <c r="L88" s="102" t="str">
        <f>IF($F88=0,"",VLOOKUP($K88,'Seznamy a konstanty'!$H$5:$K$79,2,0))</f>
        <v/>
      </c>
      <c r="M88" s="286" t="str">
        <f t="shared" si="6"/>
        <v/>
      </c>
      <c r="N88" s="596"/>
      <c r="O88" s="287" t="str">
        <f>IF($F88=0,"",IF(D88="ne",0,'Seznamy a konstanty'!$D$3-N88))</f>
        <v/>
      </c>
      <c r="P88" s="290"/>
      <c r="Q88" s="600"/>
      <c r="R88" s="288" t="str">
        <f>IF($F88=0,"",VLOOKUP($K88,'Seznamy a konstanty'!$H$5:$K$79,3,0))</f>
        <v/>
      </c>
      <c r="S88" s="289" t="str">
        <f>IF($F88=0,"",VLOOKUP($K88,'Seznamy a konstanty'!$H$5:$K$79,4,0))</f>
        <v/>
      </c>
      <c r="T88" s="291"/>
      <c r="U88" s="284">
        <f t="shared" si="7"/>
        <v>0</v>
      </c>
    </row>
    <row r="89" spans="1:21" ht="15.95" customHeight="1" x14ac:dyDescent="0.25">
      <c r="A89" s="10"/>
      <c r="B89" s="579"/>
      <c r="C89" s="441"/>
      <c r="D89" s="193"/>
      <c r="E89" s="584"/>
      <c r="F89" s="440"/>
      <c r="G89" s="285" t="str">
        <f>IF($F89=0,"",IF(VLOOKUP($C89,'Seznamy a konstanty'!$B$15:$D$53,2,0)="zadat",E89,VLOOKUP($C89,'Seznamy a konstanty'!$B$15:$D$53,2,0)))</f>
        <v/>
      </c>
      <c r="H89" s="588"/>
      <c r="I89" s="380" t="str">
        <f>IF($F89=0,"",IF(VLOOKUP($C89,'Seznamy a konstanty'!$B$15:$D$53,3,0)="zadat",H89,VLOOKUP($C89,'Seznamy a konstanty'!$B$15:$D$53,3,0)))</f>
        <v/>
      </c>
      <c r="J89" s="14" t="str">
        <f t="shared" si="5"/>
        <v/>
      </c>
      <c r="K89" s="592"/>
      <c r="L89" s="102" t="str">
        <f>IF($F89=0,"",VLOOKUP($K89,'Seznamy a konstanty'!$H$5:$K$79,2,0))</f>
        <v/>
      </c>
      <c r="M89" s="286" t="str">
        <f t="shared" si="6"/>
        <v/>
      </c>
      <c r="N89" s="596"/>
      <c r="O89" s="287" t="str">
        <f>IF($F89=0,"",IF(D89="ne",0,'Seznamy a konstanty'!$D$3-N89))</f>
        <v/>
      </c>
      <c r="P89" s="290"/>
      <c r="Q89" s="600"/>
      <c r="R89" s="288" t="str">
        <f>IF($F89=0,"",VLOOKUP($K89,'Seznamy a konstanty'!$H$5:$K$79,3,0))</f>
        <v/>
      </c>
      <c r="S89" s="289" t="str">
        <f>IF($F89=0,"",VLOOKUP($K89,'Seznamy a konstanty'!$H$5:$K$79,4,0))</f>
        <v/>
      </c>
      <c r="T89" s="291"/>
      <c r="U89" s="284">
        <f t="shared" si="7"/>
        <v>0</v>
      </c>
    </row>
    <row r="90" spans="1:21" ht="15.95" customHeight="1" x14ac:dyDescent="0.25">
      <c r="A90" s="10"/>
      <c r="B90" s="579"/>
      <c r="C90" s="441"/>
      <c r="D90" s="193"/>
      <c r="E90" s="584"/>
      <c r="F90" s="440"/>
      <c r="G90" s="285" t="str">
        <f>IF($F90=0,"",IF(VLOOKUP($C90,'Seznamy a konstanty'!$B$15:$D$53,2,0)="zadat",E90,VLOOKUP($C90,'Seznamy a konstanty'!$B$15:$D$53,2,0)))</f>
        <v/>
      </c>
      <c r="H90" s="588"/>
      <c r="I90" s="380" t="str">
        <f>IF($F90=0,"",IF(VLOOKUP($C90,'Seznamy a konstanty'!$B$15:$D$53,3,0)="zadat",H90,VLOOKUP($C90,'Seznamy a konstanty'!$B$15:$D$53,3,0)))</f>
        <v/>
      </c>
      <c r="J90" s="14" t="str">
        <f t="shared" si="5"/>
        <v/>
      </c>
      <c r="K90" s="592"/>
      <c r="L90" s="102" t="str">
        <f>IF($F90=0,"",VLOOKUP($K90,'Seznamy a konstanty'!$H$5:$K$79,2,0))</f>
        <v/>
      </c>
      <c r="M90" s="286" t="str">
        <f t="shared" si="6"/>
        <v/>
      </c>
      <c r="N90" s="596"/>
      <c r="O90" s="287" t="str">
        <f>IF($F90=0,"",IF(D90="ne",0,'Seznamy a konstanty'!$D$3-N90))</f>
        <v/>
      </c>
      <c r="P90" s="290"/>
      <c r="Q90" s="600"/>
      <c r="R90" s="288" t="str">
        <f>IF($F90=0,"",VLOOKUP($K90,'Seznamy a konstanty'!$H$5:$K$79,3,0))</f>
        <v/>
      </c>
      <c r="S90" s="289" t="str">
        <f>IF($F90=0,"",VLOOKUP($K90,'Seznamy a konstanty'!$H$5:$K$79,4,0))</f>
        <v/>
      </c>
      <c r="T90" s="291"/>
      <c r="U90" s="284">
        <f t="shared" si="7"/>
        <v>0</v>
      </c>
    </row>
    <row r="91" spans="1:21" ht="15.95" customHeight="1" x14ac:dyDescent="0.25">
      <c r="A91" s="10"/>
      <c r="B91" s="579"/>
      <c r="C91" s="441"/>
      <c r="D91" s="193"/>
      <c r="E91" s="584"/>
      <c r="F91" s="440"/>
      <c r="G91" s="285" t="str">
        <f>IF($F91=0,"",IF(VLOOKUP($C91,'Seznamy a konstanty'!$B$15:$D$53,2,0)="zadat",E91,VLOOKUP($C91,'Seznamy a konstanty'!$B$15:$D$53,2,0)))</f>
        <v/>
      </c>
      <c r="H91" s="588"/>
      <c r="I91" s="380" t="str">
        <f>IF($F91=0,"",IF(VLOOKUP($C91,'Seznamy a konstanty'!$B$15:$D$53,3,0)="zadat",H91,VLOOKUP($C91,'Seznamy a konstanty'!$B$15:$D$53,3,0)))</f>
        <v/>
      </c>
      <c r="J91" s="14" t="str">
        <f t="shared" si="5"/>
        <v/>
      </c>
      <c r="K91" s="592"/>
      <c r="L91" s="102" t="str">
        <f>IF($F91=0,"",VLOOKUP($K91,'Seznamy a konstanty'!$H$5:$K$79,2,0))</f>
        <v/>
      </c>
      <c r="M91" s="286" t="str">
        <f t="shared" si="6"/>
        <v/>
      </c>
      <c r="N91" s="596"/>
      <c r="O91" s="287" t="str">
        <f>IF($F91=0,"",IF(D91="ne",0,'Seznamy a konstanty'!$D$3-N91))</f>
        <v/>
      </c>
      <c r="P91" s="290"/>
      <c r="Q91" s="600"/>
      <c r="R91" s="288" t="str">
        <f>IF($F91=0,"",VLOOKUP($K91,'Seznamy a konstanty'!$H$5:$K$79,3,0))</f>
        <v/>
      </c>
      <c r="S91" s="289" t="str">
        <f>IF($F91=0,"",VLOOKUP($K91,'Seznamy a konstanty'!$H$5:$K$79,4,0))</f>
        <v/>
      </c>
      <c r="T91" s="291"/>
      <c r="U91" s="284">
        <f t="shared" si="7"/>
        <v>0</v>
      </c>
    </row>
    <row r="92" spans="1:21" ht="15.95" customHeight="1" x14ac:dyDescent="0.25">
      <c r="A92" s="10"/>
      <c r="B92" s="579"/>
      <c r="C92" s="441"/>
      <c r="D92" s="193"/>
      <c r="E92" s="584"/>
      <c r="F92" s="440"/>
      <c r="G92" s="285" t="str">
        <f>IF($F92=0,"",IF(VLOOKUP($C92,'Seznamy a konstanty'!$B$15:$D$53,2,0)="zadat",E92,VLOOKUP($C92,'Seznamy a konstanty'!$B$15:$D$53,2,0)))</f>
        <v/>
      </c>
      <c r="H92" s="588"/>
      <c r="I92" s="380" t="str">
        <f>IF($F92=0,"",IF(VLOOKUP($C92,'Seznamy a konstanty'!$B$15:$D$53,3,0)="zadat",H92,VLOOKUP($C92,'Seznamy a konstanty'!$B$15:$D$53,3,0)))</f>
        <v/>
      </c>
      <c r="J92" s="14" t="str">
        <f t="shared" si="5"/>
        <v/>
      </c>
      <c r="K92" s="592"/>
      <c r="L92" s="102" t="str">
        <f>IF($F92=0,"",VLOOKUP($K92,'Seznamy a konstanty'!$H$5:$K$79,2,0))</f>
        <v/>
      </c>
      <c r="M92" s="286" t="str">
        <f t="shared" si="6"/>
        <v/>
      </c>
      <c r="N92" s="596"/>
      <c r="O92" s="287" t="str">
        <f>IF($F92=0,"",IF(D92="ne",0,'Seznamy a konstanty'!$D$3-N92))</f>
        <v/>
      </c>
      <c r="P92" s="290"/>
      <c r="Q92" s="600"/>
      <c r="R92" s="288" t="str">
        <f>IF($F92=0,"",VLOOKUP($K92,'Seznamy a konstanty'!$H$5:$K$79,3,0))</f>
        <v/>
      </c>
      <c r="S92" s="289" t="str">
        <f>IF($F92=0,"",VLOOKUP($K92,'Seznamy a konstanty'!$H$5:$K$79,4,0))</f>
        <v/>
      </c>
      <c r="T92" s="291"/>
      <c r="U92" s="284">
        <f t="shared" si="7"/>
        <v>0</v>
      </c>
    </row>
    <row r="93" spans="1:21" ht="15.95" customHeight="1" x14ac:dyDescent="0.25">
      <c r="A93" s="10"/>
      <c r="B93" s="579"/>
      <c r="C93" s="441"/>
      <c r="D93" s="193"/>
      <c r="E93" s="584"/>
      <c r="F93" s="440"/>
      <c r="G93" s="285" t="str">
        <f>IF($F93=0,"",IF(VLOOKUP($C93,'Seznamy a konstanty'!$B$15:$D$53,2,0)="zadat",E93,VLOOKUP($C93,'Seznamy a konstanty'!$B$15:$D$53,2,0)))</f>
        <v/>
      </c>
      <c r="H93" s="588"/>
      <c r="I93" s="380" t="str">
        <f>IF($F93=0,"",IF(VLOOKUP($C93,'Seznamy a konstanty'!$B$15:$D$53,3,0)="zadat",H93,VLOOKUP($C93,'Seznamy a konstanty'!$B$15:$D$53,3,0)))</f>
        <v/>
      </c>
      <c r="J93" s="14" t="str">
        <f t="shared" si="5"/>
        <v/>
      </c>
      <c r="K93" s="592"/>
      <c r="L93" s="102" t="str">
        <f>IF($F93=0,"",VLOOKUP($K93,'Seznamy a konstanty'!$H$5:$K$79,2,0))</f>
        <v/>
      </c>
      <c r="M93" s="286" t="str">
        <f t="shared" si="6"/>
        <v/>
      </c>
      <c r="N93" s="596"/>
      <c r="O93" s="287" t="str">
        <f>IF($F93=0,"",IF(D93="ne",0,'Seznamy a konstanty'!$D$3-N93))</f>
        <v/>
      </c>
      <c r="P93" s="290"/>
      <c r="Q93" s="600"/>
      <c r="R93" s="288" t="str">
        <f>IF($F93=0,"",VLOOKUP($K93,'Seznamy a konstanty'!$H$5:$K$79,3,0))</f>
        <v/>
      </c>
      <c r="S93" s="289" t="str">
        <f>IF($F93=0,"",VLOOKUP($K93,'Seznamy a konstanty'!$H$5:$K$79,4,0))</f>
        <v/>
      </c>
      <c r="T93" s="291"/>
      <c r="U93" s="284">
        <f t="shared" si="7"/>
        <v>0</v>
      </c>
    </row>
    <row r="94" spans="1:21" ht="15.95" customHeight="1" x14ac:dyDescent="0.25">
      <c r="A94" s="10"/>
      <c r="B94" s="579"/>
      <c r="C94" s="441"/>
      <c r="D94" s="193"/>
      <c r="E94" s="584"/>
      <c r="F94" s="440"/>
      <c r="G94" s="285" t="str">
        <f>IF($F94=0,"",IF(VLOOKUP($C94,'Seznamy a konstanty'!$B$15:$D$53,2,0)="zadat",E94,VLOOKUP($C94,'Seznamy a konstanty'!$B$15:$D$53,2,0)))</f>
        <v/>
      </c>
      <c r="H94" s="588"/>
      <c r="I94" s="380" t="str">
        <f>IF($F94=0,"",IF(VLOOKUP($C94,'Seznamy a konstanty'!$B$15:$D$53,3,0)="zadat",H94,VLOOKUP($C94,'Seznamy a konstanty'!$B$15:$D$53,3,0)))</f>
        <v/>
      </c>
      <c r="J94" s="14" t="str">
        <f t="shared" si="5"/>
        <v/>
      </c>
      <c r="K94" s="592"/>
      <c r="L94" s="102" t="str">
        <f>IF($F94=0,"",VLOOKUP($K94,'Seznamy a konstanty'!$H$5:$K$79,2,0))</f>
        <v/>
      </c>
      <c r="M94" s="286" t="str">
        <f t="shared" si="6"/>
        <v/>
      </c>
      <c r="N94" s="596"/>
      <c r="O94" s="287" t="str">
        <f>IF($F94=0,"",IF(D94="ne",0,'Seznamy a konstanty'!$D$3-N94))</f>
        <v/>
      </c>
      <c r="P94" s="290"/>
      <c r="Q94" s="600"/>
      <c r="R94" s="288" t="str">
        <f>IF($F94=0,"",VLOOKUP($K94,'Seznamy a konstanty'!$H$5:$K$79,3,0))</f>
        <v/>
      </c>
      <c r="S94" s="289" t="str">
        <f>IF($F94=0,"",VLOOKUP($K94,'Seznamy a konstanty'!$H$5:$K$79,4,0))</f>
        <v/>
      </c>
      <c r="T94" s="291"/>
      <c r="U94" s="284">
        <f t="shared" si="7"/>
        <v>0</v>
      </c>
    </row>
    <row r="95" spans="1:21" ht="15.95" customHeight="1" x14ac:dyDescent="0.25">
      <c r="A95" s="10"/>
      <c r="B95" s="579"/>
      <c r="C95" s="441"/>
      <c r="D95" s="193"/>
      <c r="E95" s="584"/>
      <c r="F95" s="440"/>
      <c r="G95" s="285" t="str">
        <f>IF($F95=0,"",IF(VLOOKUP($C95,'Seznamy a konstanty'!$B$15:$D$53,2,0)="zadat",E95,VLOOKUP($C95,'Seznamy a konstanty'!$B$15:$D$53,2,0)))</f>
        <v/>
      </c>
      <c r="H95" s="588"/>
      <c r="I95" s="380" t="str">
        <f>IF($F95=0,"",IF(VLOOKUP($C95,'Seznamy a konstanty'!$B$15:$D$53,3,0)="zadat",H95,VLOOKUP($C95,'Seznamy a konstanty'!$B$15:$D$53,3,0)))</f>
        <v/>
      </c>
      <c r="J95" s="14" t="str">
        <f t="shared" si="5"/>
        <v/>
      </c>
      <c r="K95" s="592"/>
      <c r="L95" s="102" t="str">
        <f>IF($F95=0,"",VLOOKUP($K95,'Seznamy a konstanty'!$H$5:$K$79,2,0))</f>
        <v/>
      </c>
      <c r="M95" s="286" t="str">
        <f t="shared" si="6"/>
        <v/>
      </c>
      <c r="N95" s="596"/>
      <c r="O95" s="287" t="str">
        <f>IF($F95=0,"",IF(D95="ne",0,'Seznamy a konstanty'!$D$3-N95))</f>
        <v/>
      </c>
      <c r="P95" s="290"/>
      <c r="Q95" s="600"/>
      <c r="R95" s="288" t="str">
        <f>IF($F95=0,"",VLOOKUP($K95,'Seznamy a konstanty'!$H$5:$K$79,3,0))</f>
        <v/>
      </c>
      <c r="S95" s="289" t="str">
        <f>IF($F95=0,"",VLOOKUP($K95,'Seznamy a konstanty'!$H$5:$K$79,4,0))</f>
        <v/>
      </c>
      <c r="T95" s="291"/>
      <c r="U95" s="284">
        <f t="shared" si="7"/>
        <v>0</v>
      </c>
    </row>
    <row r="96" spans="1:21" ht="15.95" customHeight="1" x14ac:dyDescent="0.25">
      <c r="A96" s="10"/>
      <c r="B96" s="579"/>
      <c r="C96" s="441"/>
      <c r="D96" s="193"/>
      <c r="E96" s="584"/>
      <c r="F96" s="440"/>
      <c r="G96" s="285" t="str">
        <f>IF($F96=0,"",IF(VLOOKUP($C96,'Seznamy a konstanty'!$B$15:$D$53,2,0)="zadat",E96,VLOOKUP($C96,'Seznamy a konstanty'!$B$15:$D$53,2,0)))</f>
        <v/>
      </c>
      <c r="H96" s="588"/>
      <c r="I96" s="380" t="str">
        <f>IF($F96=0,"",IF(VLOOKUP($C96,'Seznamy a konstanty'!$B$15:$D$53,3,0)="zadat",H96,VLOOKUP($C96,'Seznamy a konstanty'!$B$15:$D$53,3,0)))</f>
        <v/>
      </c>
      <c r="J96" s="14" t="str">
        <f t="shared" si="5"/>
        <v/>
      </c>
      <c r="K96" s="592"/>
      <c r="L96" s="102" t="str">
        <f>IF($F96=0,"",VLOOKUP($K96,'Seznamy a konstanty'!$H$5:$K$79,2,0))</f>
        <v/>
      </c>
      <c r="M96" s="286" t="str">
        <f t="shared" si="6"/>
        <v/>
      </c>
      <c r="N96" s="596"/>
      <c r="O96" s="287" t="str">
        <f>IF($F96=0,"",IF(D96="ne",0,'Seznamy a konstanty'!$D$3-N96))</f>
        <v/>
      </c>
      <c r="P96" s="290"/>
      <c r="Q96" s="600"/>
      <c r="R96" s="288" t="str">
        <f>IF($F96=0,"",VLOOKUP($K96,'Seznamy a konstanty'!$H$5:$K$79,3,0))</f>
        <v/>
      </c>
      <c r="S96" s="289" t="str">
        <f>IF($F96=0,"",VLOOKUP($K96,'Seznamy a konstanty'!$H$5:$K$79,4,0))</f>
        <v/>
      </c>
      <c r="T96" s="291"/>
      <c r="U96" s="284">
        <f t="shared" si="7"/>
        <v>0</v>
      </c>
    </row>
    <row r="97" spans="1:45" ht="15.95" customHeight="1" x14ac:dyDescent="0.25">
      <c r="A97" s="10"/>
      <c r="B97" s="579"/>
      <c r="C97" s="441"/>
      <c r="D97" s="193"/>
      <c r="E97" s="584"/>
      <c r="F97" s="440"/>
      <c r="G97" s="285" t="str">
        <f>IF($F97=0,"",IF(VLOOKUP($C97,'Seznamy a konstanty'!$B$15:$D$53,2,0)="zadat",E97,VLOOKUP($C97,'Seznamy a konstanty'!$B$15:$D$53,2,0)))</f>
        <v/>
      </c>
      <c r="H97" s="588"/>
      <c r="I97" s="380" t="str">
        <f>IF($F97=0,"",IF(VLOOKUP($C97,'Seznamy a konstanty'!$B$15:$D$53,3,0)="zadat",H97,VLOOKUP($C97,'Seznamy a konstanty'!$B$15:$D$53,3,0)))</f>
        <v/>
      </c>
      <c r="J97" s="14" t="str">
        <f t="shared" si="5"/>
        <v/>
      </c>
      <c r="K97" s="592"/>
      <c r="L97" s="102" t="str">
        <f>IF($F97=0,"",VLOOKUP($K97,'Seznamy a konstanty'!$H$5:$K$79,2,0))</f>
        <v/>
      </c>
      <c r="M97" s="286" t="str">
        <f t="shared" si="6"/>
        <v/>
      </c>
      <c r="N97" s="596"/>
      <c r="O97" s="287" t="str">
        <f>IF($F97=0,"",IF(D97="ne",0,'Seznamy a konstanty'!$D$3-N97))</f>
        <v/>
      </c>
      <c r="P97" s="290"/>
      <c r="Q97" s="600"/>
      <c r="R97" s="288" t="str">
        <f>IF($F97=0,"",VLOOKUP($K97,'Seznamy a konstanty'!$H$5:$K$79,3,0))</f>
        <v/>
      </c>
      <c r="S97" s="289" t="str">
        <f>IF($F97=0,"",VLOOKUP($K97,'Seznamy a konstanty'!$H$5:$K$79,4,0))</f>
        <v/>
      </c>
      <c r="T97" s="291"/>
      <c r="U97" s="284">
        <f t="shared" si="7"/>
        <v>0</v>
      </c>
    </row>
    <row r="98" spans="1:45" ht="15.95" customHeight="1" x14ac:dyDescent="0.25">
      <c r="A98" s="10"/>
      <c r="B98" s="579"/>
      <c r="C98" s="441"/>
      <c r="D98" s="193"/>
      <c r="E98" s="584"/>
      <c r="F98" s="440"/>
      <c r="G98" s="285" t="str">
        <f>IF($F98=0,"",IF(VLOOKUP($C98,'Seznamy a konstanty'!$B$15:$D$53,2,0)="zadat",E98,VLOOKUP($C98,'Seznamy a konstanty'!$B$15:$D$53,2,0)))</f>
        <v/>
      </c>
      <c r="H98" s="588"/>
      <c r="I98" s="380" t="str">
        <f>IF($F98=0,"",IF(VLOOKUP($C98,'Seznamy a konstanty'!$B$15:$D$53,3,0)="zadat",H98,VLOOKUP($C98,'Seznamy a konstanty'!$B$15:$D$53,3,0)))</f>
        <v/>
      </c>
      <c r="J98" s="14" t="str">
        <f t="shared" si="5"/>
        <v/>
      </c>
      <c r="K98" s="592"/>
      <c r="L98" s="102" t="str">
        <f>IF($F98=0,"",VLOOKUP($K98,'Seznamy a konstanty'!$H$5:$K$79,2,0))</f>
        <v/>
      </c>
      <c r="M98" s="286" t="str">
        <f t="shared" si="6"/>
        <v/>
      </c>
      <c r="N98" s="596"/>
      <c r="O98" s="287" t="str">
        <f>IF($F98=0,"",IF(D98="ne",0,'Seznamy a konstanty'!$D$3-N98))</f>
        <v/>
      </c>
      <c r="P98" s="290"/>
      <c r="Q98" s="600"/>
      <c r="R98" s="288" t="str">
        <f>IF($F98=0,"",VLOOKUP($K98,'Seznamy a konstanty'!$H$5:$K$79,3,0))</f>
        <v/>
      </c>
      <c r="S98" s="289" t="str">
        <f>IF($F98=0,"",VLOOKUP($K98,'Seznamy a konstanty'!$H$5:$K$79,4,0))</f>
        <v/>
      </c>
      <c r="T98" s="291"/>
      <c r="U98" s="284">
        <f t="shared" si="7"/>
        <v>0</v>
      </c>
    </row>
    <row r="99" spans="1:45" ht="15.95" customHeight="1" x14ac:dyDescent="0.25">
      <c r="A99" s="10"/>
      <c r="B99" s="579"/>
      <c r="C99" s="441"/>
      <c r="D99" s="193"/>
      <c r="E99" s="584"/>
      <c r="F99" s="440"/>
      <c r="G99" s="285" t="str">
        <f>IF($F99=0,"",IF(VLOOKUP($C99,'Seznamy a konstanty'!$B$15:$D$53,2,0)="zadat",E99,VLOOKUP($C99,'Seznamy a konstanty'!$B$15:$D$53,2,0)))</f>
        <v/>
      </c>
      <c r="H99" s="588"/>
      <c r="I99" s="380" t="str">
        <f>IF($F99=0,"",IF(VLOOKUP($C99,'Seznamy a konstanty'!$B$15:$D$53,3,0)="zadat",H99,VLOOKUP($C99,'Seznamy a konstanty'!$B$15:$D$53,3,0)))</f>
        <v/>
      </c>
      <c r="J99" s="14" t="str">
        <f t="shared" si="5"/>
        <v/>
      </c>
      <c r="K99" s="592"/>
      <c r="L99" s="102" t="str">
        <f>IF($F99=0,"",VLOOKUP($K99,'Seznamy a konstanty'!$H$5:$K$79,2,0))</f>
        <v/>
      </c>
      <c r="M99" s="286" t="str">
        <f t="shared" si="6"/>
        <v/>
      </c>
      <c r="N99" s="596"/>
      <c r="O99" s="287" t="str">
        <f>IF($F99=0,"",IF(D99="ne",0,'Seznamy a konstanty'!$D$3-N99))</f>
        <v/>
      </c>
      <c r="P99" s="290"/>
      <c r="Q99" s="600"/>
      <c r="R99" s="288" t="str">
        <f>IF($F99=0,"",VLOOKUP($K99,'Seznamy a konstanty'!$H$5:$K$79,3,0))</f>
        <v/>
      </c>
      <c r="S99" s="289" t="str">
        <f>IF($F99=0,"",VLOOKUP($K99,'Seznamy a konstanty'!$H$5:$K$79,4,0))</f>
        <v/>
      </c>
      <c r="T99" s="291"/>
      <c r="U99" s="284">
        <f t="shared" si="7"/>
        <v>0</v>
      </c>
    </row>
    <row r="100" spans="1:45" ht="15.95" customHeight="1" thickBot="1" x14ac:dyDescent="0.3">
      <c r="A100" s="10"/>
      <c r="B100" s="581"/>
      <c r="C100" s="444"/>
      <c r="D100" s="250"/>
      <c r="E100" s="586"/>
      <c r="F100" s="445"/>
      <c r="G100" s="295" t="str">
        <f>IF($F100=0,"",IF(VLOOKUP($C100,'Seznamy a konstanty'!$B$15:$D$53,2,0)="zadat",E100,VLOOKUP($C100,'Seznamy a konstanty'!$B$15:$D$53,2,0)))</f>
        <v/>
      </c>
      <c r="H100" s="590"/>
      <c r="I100" s="381" t="str">
        <f>IF($F100=0,"",IF(VLOOKUP($C100,'Seznamy a konstanty'!$B$15:$D$53,3,0)="zadat",H100,VLOOKUP($C100,'Seznamy a konstanty'!$B$15:$D$53,3,0)))</f>
        <v/>
      </c>
      <c r="J100" s="75" t="str">
        <f t="shared" si="5"/>
        <v/>
      </c>
      <c r="K100" s="594"/>
      <c r="L100" s="177" t="str">
        <f>IF($F100=0,"",VLOOKUP($K100,'Seznamy a konstanty'!$H$5:$K$79,2,0))</f>
        <v/>
      </c>
      <c r="M100" s="296" t="str">
        <f t="shared" si="6"/>
        <v/>
      </c>
      <c r="N100" s="598"/>
      <c r="O100" s="297" t="str">
        <f>IF($F100=0,"",IF(D100="ne",0,'Seznamy a konstanty'!$D$3-N100))</f>
        <v/>
      </c>
      <c r="P100" s="290"/>
      <c r="Q100" s="602"/>
      <c r="R100" s="298" t="str">
        <f>IF($F100=0,"",VLOOKUP($K100,'Seznamy a konstanty'!$H$5:$K$79,3,0))</f>
        <v/>
      </c>
      <c r="S100" s="299" t="str">
        <f>IF($F100=0,"",VLOOKUP($K100,'Seznamy a konstanty'!$H$5:$K$79,4,0))</f>
        <v/>
      </c>
      <c r="T100" s="291"/>
      <c r="U100" s="300">
        <f t="shared" si="7"/>
        <v>0</v>
      </c>
    </row>
    <row r="101" spans="1:45" x14ac:dyDescent="0.25">
      <c r="V101" s="301"/>
      <c r="W101" s="301"/>
      <c r="X101" s="301"/>
      <c r="Y101" s="301"/>
      <c r="Z101" s="301"/>
      <c r="AA101" s="301"/>
      <c r="AB101" s="301"/>
      <c r="AC101" s="301"/>
      <c r="AD101" s="301"/>
      <c r="AE101" s="301"/>
      <c r="AF101" s="301"/>
      <c r="AG101" s="301"/>
      <c r="AH101" s="301"/>
      <c r="AI101" s="301"/>
      <c r="AJ101" s="301"/>
      <c r="AK101" s="301"/>
      <c r="AL101" s="301"/>
      <c r="AM101" s="301"/>
      <c r="AN101" s="301"/>
      <c r="AO101" s="301"/>
      <c r="AP101" s="301"/>
      <c r="AQ101" s="301"/>
      <c r="AR101" s="301"/>
      <c r="AS101" s="301"/>
    </row>
    <row r="102" spans="1:45" x14ac:dyDescent="0.25">
      <c r="V102" s="301"/>
      <c r="W102" s="301"/>
      <c r="X102" s="301"/>
      <c r="Y102" s="301"/>
      <c r="Z102" s="301"/>
      <c r="AA102" s="301"/>
      <c r="AB102" s="301"/>
      <c r="AC102" s="301"/>
      <c r="AD102" s="301"/>
      <c r="AE102" s="301"/>
      <c r="AF102" s="301"/>
      <c r="AG102" s="301"/>
      <c r="AH102" s="301"/>
      <c r="AI102" s="301"/>
      <c r="AJ102" s="301"/>
      <c r="AK102" s="301"/>
      <c r="AL102" s="301"/>
      <c r="AM102" s="301"/>
      <c r="AN102" s="301"/>
      <c r="AO102" s="301"/>
      <c r="AP102" s="301"/>
      <c r="AQ102" s="301"/>
      <c r="AR102" s="301"/>
      <c r="AS102" s="301"/>
    </row>
    <row r="103" spans="1:45" x14ac:dyDescent="0.25">
      <c r="V103" s="301"/>
      <c r="W103" s="301"/>
      <c r="X103" s="301"/>
      <c r="Y103" s="301"/>
      <c r="Z103" s="301"/>
      <c r="AA103" s="301"/>
      <c r="AB103" s="301"/>
      <c r="AC103" s="301"/>
      <c r="AD103" s="301"/>
      <c r="AE103" s="301"/>
      <c r="AF103" s="301"/>
      <c r="AG103" s="301"/>
      <c r="AH103" s="301"/>
      <c r="AI103" s="301"/>
      <c r="AJ103" s="301"/>
      <c r="AK103" s="301"/>
      <c r="AL103" s="301"/>
      <c r="AM103" s="301"/>
      <c r="AN103" s="301"/>
      <c r="AO103" s="301"/>
      <c r="AP103" s="301"/>
      <c r="AQ103" s="301"/>
      <c r="AR103" s="301"/>
      <c r="AS103" s="301"/>
    </row>
    <row r="104" spans="1:45" x14ac:dyDescent="0.25">
      <c r="V104" s="301"/>
      <c r="W104" s="301"/>
      <c r="X104" s="301"/>
      <c r="Y104" s="301"/>
      <c r="Z104" s="301"/>
      <c r="AA104" s="301"/>
      <c r="AB104" s="301"/>
      <c r="AC104" s="301"/>
      <c r="AD104" s="301"/>
      <c r="AE104" s="301"/>
      <c r="AF104" s="301"/>
      <c r="AG104" s="301"/>
      <c r="AH104" s="301"/>
      <c r="AI104" s="301"/>
      <c r="AJ104" s="301"/>
      <c r="AK104" s="301"/>
      <c r="AL104" s="301"/>
      <c r="AM104" s="301"/>
      <c r="AN104" s="301"/>
      <c r="AO104" s="301"/>
      <c r="AP104" s="301"/>
      <c r="AQ104" s="301"/>
      <c r="AR104" s="301"/>
      <c r="AS104" s="301"/>
    </row>
    <row r="105" spans="1:45" x14ac:dyDescent="0.25">
      <c r="V105" s="301"/>
      <c r="W105" s="301"/>
      <c r="X105" s="301"/>
      <c r="Y105" s="301"/>
      <c r="Z105" s="301"/>
      <c r="AA105" s="301"/>
      <c r="AB105" s="301"/>
      <c r="AC105" s="301"/>
      <c r="AD105" s="301"/>
      <c r="AE105" s="301"/>
      <c r="AF105" s="301"/>
      <c r="AG105" s="301"/>
      <c r="AH105" s="301"/>
      <c r="AI105" s="301"/>
      <c r="AJ105" s="301"/>
      <c r="AK105" s="301"/>
      <c r="AL105" s="301"/>
      <c r="AM105" s="301"/>
      <c r="AN105" s="301"/>
      <c r="AO105" s="301"/>
      <c r="AP105" s="301"/>
      <c r="AQ105" s="301"/>
      <c r="AR105" s="301"/>
      <c r="AS105" s="301"/>
    </row>
    <row r="106" spans="1:45" x14ac:dyDescent="0.25">
      <c r="V106" s="301"/>
      <c r="W106" s="301"/>
      <c r="X106" s="301"/>
      <c r="Y106" s="301"/>
      <c r="Z106" s="301"/>
      <c r="AA106" s="301"/>
      <c r="AB106" s="301"/>
      <c r="AC106" s="301"/>
      <c r="AD106" s="301"/>
      <c r="AE106" s="301"/>
      <c r="AF106" s="301"/>
      <c r="AG106" s="301"/>
      <c r="AH106" s="301"/>
      <c r="AI106" s="301"/>
      <c r="AJ106" s="301"/>
      <c r="AK106" s="301"/>
      <c r="AL106" s="301"/>
      <c r="AM106" s="301"/>
      <c r="AN106" s="301"/>
      <c r="AO106" s="301"/>
      <c r="AP106" s="301"/>
      <c r="AQ106" s="301"/>
      <c r="AR106" s="301"/>
      <c r="AS106" s="301"/>
    </row>
    <row r="107" spans="1:45" x14ac:dyDescent="0.25">
      <c r="V107" s="301"/>
      <c r="W107" s="301"/>
      <c r="X107" s="301"/>
      <c r="Y107" s="301"/>
      <c r="Z107" s="301"/>
      <c r="AA107" s="301"/>
      <c r="AB107" s="301"/>
      <c r="AC107" s="301"/>
      <c r="AD107" s="301"/>
      <c r="AE107" s="301"/>
      <c r="AF107" s="301"/>
      <c r="AG107" s="301"/>
      <c r="AH107" s="301"/>
      <c r="AI107" s="301"/>
      <c r="AJ107" s="301"/>
      <c r="AK107" s="301"/>
      <c r="AL107" s="301"/>
      <c r="AM107" s="301"/>
      <c r="AN107" s="301"/>
      <c r="AO107" s="301"/>
      <c r="AP107" s="301"/>
      <c r="AQ107" s="301"/>
      <c r="AR107" s="301"/>
      <c r="AS107" s="301"/>
    </row>
    <row r="108" spans="1:45" x14ac:dyDescent="0.25">
      <c r="V108" s="301"/>
      <c r="W108" s="301"/>
      <c r="X108" s="301"/>
      <c r="Y108" s="301"/>
      <c r="Z108" s="301"/>
      <c r="AA108" s="301"/>
      <c r="AB108" s="301"/>
      <c r="AC108" s="301"/>
      <c r="AD108" s="301"/>
      <c r="AE108" s="301"/>
      <c r="AF108" s="301"/>
      <c r="AG108" s="301"/>
      <c r="AH108" s="301"/>
      <c r="AI108" s="301"/>
      <c r="AJ108" s="301"/>
      <c r="AK108" s="301"/>
      <c r="AL108" s="301"/>
      <c r="AM108" s="301"/>
      <c r="AN108" s="301"/>
      <c r="AO108" s="301"/>
      <c r="AP108" s="301"/>
      <c r="AQ108" s="301"/>
      <c r="AR108" s="301"/>
      <c r="AS108" s="301"/>
    </row>
    <row r="109" spans="1:45" x14ac:dyDescent="0.25">
      <c r="V109" s="301"/>
      <c r="W109" s="301"/>
      <c r="X109" s="301"/>
      <c r="Y109" s="301"/>
      <c r="Z109" s="301"/>
      <c r="AA109" s="301"/>
      <c r="AB109" s="301"/>
      <c r="AC109" s="301"/>
      <c r="AD109" s="301"/>
      <c r="AE109" s="301"/>
      <c r="AF109" s="301"/>
      <c r="AG109" s="301"/>
      <c r="AH109" s="301"/>
      <c r="AI109" s="301"/>
      <c r="AJ109" s="301"/>
      <c r="AK109" s="301"/>
      <c r="AL109" s="301"/>
      <c r="AM109" s="301"/>
      <c r="AN109" s="301"/>
      <c r="AO109" s="301"/>
      <c r="AP109" s="301"/>
      <c r="AQ109" s="301"/>
      <c r="AR109" s="301"/>
      <c r="AS109" s="301"/>
    </row>
    <row r="110" spans="1:45" x14ac:dyDescent="0.25">
      <c r="V110" s="301"/>
      <c r="W110" s="301"/>
      <c r="X110" s="301"/>
      <c r="Y110" s="301"/>
      <c r="Z110" s="301"/>
      <c r="AA110" s="301"/>
      <c r="AB110" s="301"/>
      <c r="AC110" s="301"/>
      <c r="AD110" s="301"/>
      <c r="AE110" s="301"/>
      <c r="AF110" s="301"/>
      <c r="AG110" s="301"/>
      <c r="AH110" s="301"/>
      <c r="AI110" s="301"/>
      <c r="AJ110" s="301"/>
      <c r="AK110" s="301"/>
      <c r="AL110" s="301"/>
      <c r="AM110" s="301"/>
      <c r="AN110" s="301"/>
      <c r="AO110" s="301"/>
      <c r="AP110" s="301"/>
      <c r="AQ110" s="301"/>
      <c r="AR110" s="301"/>
      <c r="AS110" s="301"/>
    </row>
    <row r="111" spans="1:45" x14ac:dyDescent="0.25">
      <c r="V111" s="301"/>
      <c r="W111" s="301"/>
      <c r="X111" s="301"/>
      <c r="Y111" s="301"/>
      <c r="Z111" s="301"/>
      <c r="AA111" s="301"/>
      <c r="AB111" s="301"/>
      <c r="AC111" s="301"/>
      <c r="AD111" s="301"/>
      <c r="AE111" s="301"/>
      <c r="AF111" s="301"/>
      <c r="AG111" s="301"/>
      <c r="AH111" s="301"/>
      <c r="AI111" s="301"/>
      <c r="AJ111" s="301"/>
      <c r="AK111" s="301"/>
      <c r="AL111" s="301"/>
      <c r="AM111" s="301"/>
      <c r="AN111" s="301"/>
      <c r="AO111" s="301"/>
      <c r="AP111" s="301"/>
      <c r="AQ111" s="301"/>
      <c r="AR111" s="301"/>
      <c r="AS111" s="301"/>
    </row>
    <row r="112" spans="1:45" x14ac:dyDescent="0.25">
      <c r="V112" s="301"/>
      <c r="W112" s="301"/>
      <c r="X112" s="301"/>
      <c r="Y112" s="301"/>
      <c r="Z112" s="301"/>
      <c r="AA112" s="301"/>
      <c r="AB112" s="301"/>
      <c r="AC112" s="301"/>
      <c r="AD112" s="301"/>
      <c r="AE112" s="301"/>
      <c r="AF112" s="301"/>
      <c r="AG112" s="301"/>
      <c r="AH112" s="301"/>
      <c r="AI112" s="301"/>
      <c r="AJ112" s="301"/>
      <c r="AK112" s="301"/>
      <c r="AL112" s="301"/>
      <c r="AM112" s="301"/>
      <c r="AN112" s="301"/>
      <c r="AO112" s="301"/>
      <c r="AP112" s="301"/>
      <c r="AQ112" s="301"/>
      <c r="AR112" s="301"/>
      <c r="AS112" s="301"/>
    </row>
    <row r="113" spans="22:45" x14ac:dyDescent="0.25">
      <c r="V113" s="301"/>
      <c r="W113" s="301"/>
      <c r="X113" s="301"/>
      <c r="Y113" s="301"/>
      <c r="Z113" s="301"/>
      <c r="AA113" s="301"/>
      <c r="AB113" s="301"/>
      <c r="AC113" s="301"/>
      <c r="AD113" s="301"/>
      <c r="AE113" s="301"/>
      <c r="AF113" s="301"/>
      <c r="AG113" s="301"/>
      <c r="AH113" s="301"/>
      <c r="AI113" s="301"/>
      <c r="AJ113" s="301"/>
      <c r="AK113" s="301"/>
      <c r="AL113" s="301"/>
      <c r="AM113" s="301"/>
      <c r="AN113" s="301"/>
      <c r="AO113" s="301"/>
      <c r="AP113" s="301"/>
      <c r="AQ113" s="301"/>
      <c r="AR113" s="301"/>
      <c r="AS113" s="301"/>
    </row>
    <row r="114" spans="22:45" x14ac:dyDescent="0.25">
      <c r="V114" s="301"/>
      <c r="W114" s="301"/>
      <c r="X114" s="301"/>
      <c r="Y114" s="301"/>
      <c r="Z114" s="301"/>
      <c r="AA114" s="301"/>
      <c r="AB114" s="301"/>
      <c r="AC114" s="301"/>
      <c r="AD114" s="301"/>
      <c r="AE114" s="301"/>
      <c r="AF114" s="301"/>
      <c r="AG114" s="301"/>
      <c r="AH114" s="301"/>
      <c r="AI114" s="301"/>
      <c r="AJ114" s="301"/>
      <c r="AK114" s="301"/>
      <c r="AL114" s="301"/>
      <c r="AM114" s="301"/>
      <c r="AN114" s="301"/>
      <c r="AO114" s="301"/>
      <c r="AP114" s="301"/>
      <c r="AQ114" s="301"/>
      <c r="AR114" s="301"/>
      <c r="AS114" s="301"/>
    </row>
    <row r="115" spans="22:45" x14ac:dyDescent="0.25">
      <c r="V115" s="301"/>
      <c r="W115" s="301"/>
      <c r="X115" s="301"/>
      <c r="Y115" s="301"/>
      <c r="Z115" s="301"/>
      <c r="AA115" s="301"/>
      <c r="AB115" s="301"/>
      <c r="AC115" s="301"/>
      <c r="AD115" s="301"/>
      <c r="AE115" s="301"/>
      <c r="AF115" s="301"/>
      <c r="AG115" s="301"/>
      <c r="AH115" s="301"/>
      <c r="AI115" s="301"/>
      <c r="AJ115" s="301"/>
      <c r="AK115" s="301"/>
      <c r="AL115" s="301"/>
      <c r="AM115" s="301"/>
      <c r="AN115" s="301"/>
      <c r="AO115" s="301"/>
      <c r="AP115" s="301"/>
      <c r="AQ115" s="301"/>
      <c r="AR115" s="301"/>
      <c r="AS115" s="301"/>
    </row>
    <row r="116" spans="22:45" x14ac:dyDescent="0.25">
      <c r="V116" s="301"/>
      <c r="W116" s="301"/>
      <c r="X116" s="301"/>
      <c r="Y116" s="301"/>
      <c r="Z116" s="301"/>
      <c r="AA116" s="301"/>
      <c r="AB116" s="301"/>
      <c r="AC116" s="301"/>
      <c r="AD116" s="301"/>
      <c r="AE116" s="301"/>
      <c r="AF116" s="301"/>
      <c r="AG116" s="301"/>
      <c r="AH116" s="301"/>
      <c r="AI116" s="301"/>
      <c r="AJ116" s="301"/>
      <c r="AK116" s="301"/>
      <c r="AL116" s="301"/>
      <c r="AM116" s="301"/>
      <c r="AN116" s="301"/>
      <c r="AO116" s="301"/>
      <c r="AP116" s="301"/>
      <c r="AQ116" s="301"/>
      <c r="AR116" s="301"/>
      <c r="AS116" s="301"/>
    </row>
    <row r="117" spans="22:45" x14ac:dyDescent="0.25">
      <c r="V117" s="301"/>
      <c r="W117" s="301"/>
      <c r="X117" s="301"/>
      <c r="Y117" s="301"/>
      <c r="Z117" s="301"/>
      <c r="AA117" s="301"/>
      <c r="AB117" s="301"/>
      <c r="AC117" s="301"/>
      <c r="AD117" s="301"/>
      <c r="AE117" s="301"/>
      <c r="AF117" s="301"/>
      <c r="AG117" s="301"/>
      <c r="AH117" s="301"/>
      <c r="AI117" s="301"/>
      <c r="AJ117" s="301"/>
      <c r="AK117" s="301"/>
      <c r="AL117" s="301"/>
      <c r="AM117" s="301"/>
      <c r="AN117" s="301"/>
      <c r="AO117" s="301"/>
      <c r="AP117" s="301"/>
      <c r="AQ117" s="301"/>
      <c r="AR117" s="301"/>
      <c r="AS117" s="301"/>
    </row>
    <row r="118" spans="22:45" x14ac:dyDescent="0.25">
      <c r="V118" s="301"/>
      <c r="W118" s="301"/>
      <c r="X118" s="301"/>
      <c r="Y118" s="301"/>
      <c r="Z118" s="301"/>
      <c r="AA118" s="301"/>
      <c r="AB118" s="301"/>
      <c r="AC118" s="301"/>
      <c r="AD118" s="301"/>
      <c r="AE118" s="301"/>
      <c r="AF118" s="301"/>
      <c r="AG118" s="301"/>
      <c r="AH118" s="301"/>
      <c r="AI118" s="301"/>
      <c r="AJ118" s="301"/>
      <c r="AK118" s="301"/>
      <c r="AL118" s="301"/>
      <c r="AM118" s="301"/>
      <c r="AN118" s="301"/>
      <c r="AO118" s="301"/>
      <c r="AP118" s="301"/>
      <c r="AQ118" s="301"/>
      <c r="AR118" s="301"/>
      <c r="AS118" s="301"/>
    </row>
    <row r="119" spans="22:45" x14ac:dyDescent="0.25">
      <c r="V119" s="301"/>
      <c r="W119" s="301"/>
      <c r="X119" s="301"/>
      <c r="Y119" s="301"/>
      <c r="Z119" s="301"/>
      <c r="AA119" s="301"/>
      <c r="AB119" s="301"/>
      <c r="AC119" s="301"/>
      <c r="AD119" s="301"/>
      <c r="AE119" s="301"/>
      <c r="AF119" s="301"/>
      <c r="AG119" s="301"/>
      <c r="AH119" s="301"/>
      <c r="AI119" s="301"/>
      <c r="AJ119" s="301"/>
      <c r="AK119" s="301"/>
      <c r="AL119" s="301"/>
      <c r="AM119" s="301"/>
      <c r="AN119" s="301"/>
      <c r="AO119" s="301"/>
      <c r="AP119" s="301"/>
      <c r="AQ119" s="301"/>
      <c r="AR119" s="301"/>
      <c r="AS119" s="301"/>
    </row>
    <row r="120" spans="22:45" x14ac:dyDescent="0.25">
      <c r="V120" s="301"/>
      <c r="W120" s="301"/>
      <c r="X120" s="301"/>
      <c r="Y120" s="301"/>
      <c r="Z120" s="301"/>
      <c r="AA120" s="301"/>
      <c r="AB120" s="301"/>
      <c r="AC120" s="301"/>
      <c r="AD120" s="301"/>
      <c r="AE120" s="301"/>
      <c r="AF120" s="301"/>
      <c r="AG120" s="301"/>
      <c r="AH120" s="301"/>
      <c r="AI120" s="301"/>
      <c r="AJ120" s="301"/>
      <c r="AK120" s="301"/>
      <c r="AL120" s="301"/>
      <c r="AM120" s="301"/>
      <c r="AN120" s="301"/>
      <c r="AO120" s="301"/>
      <c r="AP120" s="301"/>
      <c r="AQ120" s="301"/>
      <c r="AR120" s="301"/>
      <c r="AS120" s="301"/>
    </row>
    <row r="121" spans="22:45" x14ac:dyDescent="0.25">
      <c r="V121" s="301"/>
      <c r="W121" s="301"/>
      <c r="X121" s="301"/>
      <c r="Y121" s="301"/>
      <c r="Z121" s="301"/>
      <c r="AA121" s="301"/>
      <c r="AB121" s="301"/>
      <c r="AC121" s="301"/>
      <c r="AD121" s="301"/>
      <c r="AE121" s="301"/>
      <c r="AF121" s="301"/>
      <c r="AG121" s="301"/>
      <c r="AH121" s="301"/>
      <c r="AI121" s="301"/>
      <c r="AJ121" s="301"/>
      <c r="AK121" s="301"/>
      <c r="AL121" s="301"/>
      <c r="AM121" s="301"/>
      <c r="AN121" s="301"/>
      <c r="AO121" s="301"/>
      <c r="AP121" s="301"/>
      <c r="AQ121" s="301"/>
      <c r="AR121" s="301"/>
      <c r="AS121" s="301"/>
    </row>
    <row r="122" spans="22:45" x14ac:dyDescent="0.25">
      <c r="V122" s="301"/>
      <c r="W122" s="301"/>
      <c r="X122" s="301"/>
      <c r="Y122" s="301"/>
      <c r="Z122" s="301"/>
      <c r="AA122" s="301"/>
      <c r="AB122" s="301"/>
      <c r="AC122" s="301"/>
      <c r="AD122" s="301"/>
      <c r="AE122" s="301"/>
      <c r="AF122" s="301"/>
      <c r="AG122" s="301"/>
      <c r="AH122" s="301"/>
      <c r="AI122" s="301"/>
      <c r="AJ122" s="301"/>
      <c r="AK122" s="301"/>
      <c r="AL122" s="301"/>
      <c r="AM122" s="301"/>
      <c r="AN122" s="301"/>
      <c r="AO122" s="301"/>
      <c r="AP122" s="301"/>
      <c r="AQ122" s="301"/>
      <c r="AR122" s="301"/>
      <c r="AS122" s="301"/>
    </row>
    <row r="123" spans="22:45" x14ac:dyDescent="0.25">
      <c r="V123" s="301"/>
      <c r="W123" s="301"/>
      <c r="X123" s="301"/>
      <c r="Y123" s="301"/>
      <c r="Z123" s="301"/>
      <c r="AA123" s="301"/>
      <c r="AB123" s="301"/>
      <c r="AC123" s="301"/>
      <c r="AD123" s="301"/>
      <c r="AE123" s="301"/>
      <c r="AF123" s="301"/>
      <c r="AG123" s="301"/>
      <c r="AH123" s="301"/>
      <c r="AI123" s="301"/>
      <c r="AJ123" s="301"/>
      <c r="AK123" s="301"/>
      <c r="AL123" s="301"/>
      <c r="AM123" s="301"/>
      <c r="AN123" s="301"/>
      <c r="AO123" s="301"/>
      <c r="AP123" s="301"/>
      <c r="AQ123" s="301"/>
      <c r="AR123" s="301"/>
      <c r="AS123" s="301"/>
    </row>
    <row r="124" spans="22:45" x14ac:dyDescent="0.25">
      <c r="V124" s="301"/>
      <c r="W124" s="301"/>
      <c r="X124" s="301"/>
      <c r="Y124" s="301"/>
      <c r="Z124" s="301"/>
      <c r="AA124" s="301"/>
      <c r="AB124" s="301"/>
      <c r="AC124" s="301"/>
      <c r="AD124" s="301"/>
      <c r="AE124" s="301"/>
      <c r="AF124" s="301"/>
      <c r="AG124" s="301"/>
      <c r="AH124" s="301"/>
      <c r="AI124" s="301"/>
      <c r="AJ124" s="301"/>
      <c r="AK124" s="301"/>
      <c r="AL124" s="301"/>
      <c r="AM124" s="301"/>
      <c r="AN124" s="301"/>
      <c r="AO124" s="301"/>
      <c r="AP124" s="301"/>
      <c r="AQ124" s="301"/>
      <c r="AR124" s="301"/>
      <c r="AS124" s="301"/>
    </row>
    <row r="125" spans="22:45" x14ac:dyDescent="0.25">
      <c r="V125" s="301"/>
      <c r="W125" s="301"/>
      <c r="X125" s="301"/>
      <c r="Y125" s="301"/>
      <c r="Z125" s="301"/>
      <c r="AA125" s="301"/>
      <c r="AB125" s="301"/>
      <c r="AC125" s="301"/>
      <c r="AD125" s="301"/>
      <c r="AE125" s="301"/>
      <c r="AF125" s="301"/>
      <c r="AG125" s="301"/>
      <c r="AH125" s="301"/>
      <c r="AI125" s="301"/>
      <c r="AJ125" s="301"/>
      <c r="AK125" s="301"/>
      <c r="AL125" s="301"/>
      <c r="AM125" s="301"/>
      <c r="AN125" s="301"/>
      <c r="AO125" s="301"/>
      <c r="AP125" s="301"/>
      <c r="AQ125" s="301"/>
      <c r="AR125" s="301"/>
      <c r="AS125" s="301"/>
    </row>
    <row r="126" spans="22:45" x14ac:dyDescent="0.25">
      <c r="V126" s="301"/>
      <c r="W126" s="301"/>
      <c r="X126" s="301"/>
      <c r="Y126" s="301"/>
      <c r="Z126" s="301"/>
      <c r="AA126" s="301"/>
      <c r="AB126" s="301"/>
      <c r="AC126" s="301"/>
      <c r="AD126" s="301"/>
      <c r="AE126" s="301"/>
      <c r="AF126" s="301"/>
      <c r="AG126" s="301"/>
      <c r="AH126" s="301"/>
      <c r="AI126" s="301"/>
      <c r="AJ126" s="301"/>
      <c r="AK126" s="301"/>
      <c r="AL126" s="301"/>
      <c r="AM126" s="301"/>
      <c r="AN126" s="301"/>
      <c r="AO126" s="301"/>
      <c r="AP126" s="301"/>
      <c r="AQ126" s="301"/>
      <c r="AR126" s="301"/>
      <c r="AS126" s="301"/>
    </row>
    <row r="127" spans="22:45" x14ac:dyDescent="0.25">
      <c r="V127" s="301"/>
      <c r="W127" s="301"/>
      <c r="X127" s="301"/>
      <c r="Y127" s="301"/>
      <c r="Z127" s="301"/>
      <c r="AA127" s="301"/>
      <c r="AB127" s="301"/>
      <c r="AC127" s="301"/>
      <c r="AD127" s="301"/>
      <c r="AE127" s="301"/>
      <c r="AF127" s="301"/>
      <c r="AG127" s="301"/>
      <c r="AH127" s="301"/>
      <c r="AI127" s="301"/>
      <c r="AJ127" s="301"/>
      <c r="AK127" s="301"/>
      <c r="AL127" s="301"/>
      <c r="AM127" s="301"/>
      <c r="AN127" s="301"/>
      <c r="AO127" s="301"/>
      <c r="AP127" s="301"/>
      <c r="AQ127" s="301"/>
      <c r="AR127" s="301"/>
      <c r="AS127" s="301"/>
    </row>
    <row r="128" spans="22:45" x14ac:dyDescent="0.25">
      <c r="V128" s="301"/>
      <c r="W128" s="301"/>
      <c r="X128" s="301"/>
      <c r="Y128" s="301"/>
      <c r="Z128" s="301"/>
      <c r="AA128" s="301"/>
      <c r="AB128" s="301"/>
      <c r="AC128" s="301"/>
      <c r="AD128" s="301"/>
      <c r="AE128" s="301"/>
      <c r="AF128" s="301"/>
      <c r="AG128" s="301"/>
      <c r="AH128" s="301"/>
      <c r="AI128" s="301"/>
      <c r="AJ128" s="301"/>
      <c r="AK128" s="301"/>
      <c r="AL128" s="301"/>
      <c r="AM128" s="301"/>
      <c r="AN128" s="301"/>
      <c r="AO128" s="301"/>
      <c r="AP128" s="301"/>
      <c r="AQ128" s="301"/>
      <c r="AR128" s="301"/>
      <c r="AS128" s="301"/>
    </row>
    <row r="129" spans="22:45" x14ac:dyDescent="0.25">
      <c r="V129" s="301"/>
      <c r="W129" s="301"/>
      <c r="X129" s="301"/>
      <c r="Y129" s="301"/>
      <c r="Z129" s="301"/>
      <c r="AA129" s="301"/>
      <c r="AB129" s="301"/>
      <c r="AC129" s="301"/>
      <c r="AD129" s="301"/>
      <c r="AE129" s="301"/>
      <c r="AF129" s="301"/>
      <c r="AG129" s="301"/>
      <c r="AH129" s="301"/>
      <c r="AI129" s="301"/>
      <c r="AJ129" s="301"/>
      <c r="AK129" s="301"/>
      <c r="AL129" s="301"/>
      <c r="AM129" s="301"/>
      <c r="AN129" s="301"/>
      <c r="AO129" s="301"/>
      <c r="AP129" s="301"/>
      <c r="AQ129" s="301"/>
      <c r="AR129" s="301"/>
      <c r="AS129" s="301"/>
    </row>
    <row r="130" spans="22:45" x14ac:dyDescent="0.25">
      <c r="V130" s="301"/>
      <c r="W130" s="301"/>
      <c r="X130" s="301"/>
      <c r="Y130" s="301"/>
      <c r="Z130" s="301"/>
      <c r="AA130" s="301"/>
      <c r="AB130" s="301"/>
      <c r="AC130" s="301"/>
      <c r="AD130" s="301"/>
      <c r="AE130" s="301"/>
      <c r="AF130" s="301"/>
      <c r="AG130" s="301"/>
      <c r="AH130" s="301"/>
      <c r="AI130" s="301"/>
      <c r="AJ130" s="301"/>
      <c r="AK130" s="301"/>
      <c r="AL130" s="301"/>
      <c r="AM130" s="301"/>
      <c r="AN130" s="301"/>
      <c r="AO130" s="301"/>
      <c r="AP130" s="301"/>
      <c r="AQ130" s="301"/>
      <c r="AR130" s="301"/>
      <c r="AS130" s="301"/>
    </row>
    <row r="131" spans="22:45" x14ac:dyDescent="0.25">
      <c r="V131" s="301"/>
      <c r="W131" s="301"/>
      <c r="X131" s="301"/>
      <c r="Y131" s="301"/>
      <c r="Z131" s="301"/>
      <c r="AA131" s="301"/>
      <c r="AB131" s="301"/>
      <c r="AC131" s="301"/>
      <c r="AD131" s="301"/>
      <c r="AE131" s="301"/>
      <c r="AF131" s="301"/>
      <c r="AG131" s="301"/>
      <c r="AH131" s="301"/>
      <c r="AI131" s="301"/>
      <c r="AJ131" s="301"/>
      <c r="AK131" s="301"/>
      <c r="AL131" s="301"/>
      <c r="AM131" s="301"/>
      <c r="AN131" s="301"/>
      <c r="AO131" s="301"/>
      <c r="AP131" s="301"/>
      <c r="AQ131" s="301"/>
      <c r="AR131" s="301"/>
      <c r="AS131" s="301"/>
    </row>
    <row r="132" spans="22:45" x14ac:dyDescent="0.25">
      <c r="V132" s="301"/>
      <c r="W132" s="301"/>
      <c r="X132" s="301"/>
      <c r="Y132" s="301"/>
      <c r="Z132" s="301"/>
      <c r="AA132" s="301"/>
      <c r="AB132" s="301"/>
      <c r="AC132" s="301"/>
      <c r="AD132" s="301"/>
      <c r="AE132" s="301"/>
      <c r="AF132" s="301"/>
      <c r="AG132" s="301"/>
      <c r="AH132" s="301"/>
      <c r="AI132" s="301"/>
      <c r="AJ132" s="301"/>
      <c r="AK132" s="301"/>
      <c r="AL132" s="301"/>
      <c r="AM132" s="301"/>
      <c r="AN132" s="301"/>
      <c r="AO132" s="301"/>
      <c r="AP132" s="301"/>
      <c r="AQ132" s="301"/>
      <c r="AR132" s="301"/>
      <c r="AS132" s="301"/>
    </row>
    <row r="133" spans="22:45" x14ac:dyDescent="0.25">
      <c r="V133" s="301"/>
      <c r="W133" s="301"/>
      <c r="X133" s="301"/>
      <c r="Y133" s="301"/>
      <c r="Z133" s="301"/>
      <c r="AA133" s="301"/>
      <c r="AB133" s="301"/>
      <c r="AC133" s="301"/>
      <c r="AD133" s="301"/>
      <c r="AE133" s="301"/>
      <c r="AF133" s="301"/>
      <c r="AG133" s="301"/>
      <c r="AH133" s="301"/>
      <c r="AI133" s="301"/>
      <c r="AJ133" s="301"/>
      <c r="AK133" s="301"/>
      <c r="AL133" s="301"/>
      <c r="AM133" s="301"/>
      <c r="AN133" s="301"/>
      <c r="AO133" s="301"/>
      <c r="AP133" s="301"/>
      <c r="AQ133" s="301"/>
      <c r="AR133" s="301"/>
      <c r="AS133" s="301"/>
    </row>
    <row r="134" spans="22:45" x14ac:dyDescent="0.25">
      <c r="V134" s="301"/>
      <c r="W134" s="301"/>
      <c r="X134" s="301"/>
      <c r="Y134" s="301"/>
      <c r="Z134" s="301"/>
      <c r="AA134" s="301"/>
      <c r="AB134" s="301"/>
      <c r="AC134" s="301"/>
      <c r="AD134" s="301"/>
      <c r="AE134" s="301"/>
      <c r="AF134" s="301"/>
      <c r="AG134" s="301"/>
      <c r="AH134" s="301"/>
      <c r="AI134" s="301"/>
      <c r="AJ134" s="301"/>
      <c r="AK134" s="301"/>
      <c r="AL134" s="301"/>
      <c r="AM134" s="301"/>
      <c r="AN134" s="301"/>
      <c r="AO134" s="301"/>
      <c r="AP134" s="301"/>
      <c r="AQ134" s="301"/>
      <c r="AR134" s="301"/>
      <c r="AS134" s="301"/>
    </row>
    <row r="135" spans="22:45" x14ac:dyDescent="0.25">
      <c r="V135" s="301"/>
      <c r="W135" s="301"/>
      <c r="X135" s="301"/>
      <c r="Y135" s="301"/>
      <c r="Z135" s="301"/>
      <c r="AA135" s="301"/>
      <c r="AB135" s="301"/>
      <c r="AC135" s="301"/>
      <c r="AD135" s="301"/>
      <c r="AE135" s="301"/>
      <c r="AF135" s="301"/>
      <c r="AG135" s="301"/>
      <c r="AH135" s="301"/>
      <c r="AI135" s="301"/>
      <c r="AJ135" s="301"/>
      <c r="AK135" s="301"/>
      <c r="AL135" s="301"/>
      <c r="AM135" s="301"/>
      <c r="AN135" s="301"/>
      <c r="AO135" s="301"/>
      <c r="AP135" s="301"/>
      <c r="AQ135" s="301"/>
      <c r="AR135" s="301"/>
      <c r="AS135" s="301"/>
    </row>
    <row r="136" spans="22:45" x14ac:dyDescent="0.25">
      <c r="V136" s="301"/>
      <c r="W136" s="301"/>
      <c r="X136" s="301"/>
      <c r="Y136" s="301"/>
      <c r="Z136" s="301"/>
      <c r="AA136" s="301"/>
      <c r="AB136" s="301"/>
      <c r="AC136" s="301"/>
      <c r="AD136" s="301"/>
      <c r="AE136" s="301"/>
      <c r="AF136" s="301"/>
      <c r="AG136" s="301"/>
      <c r="AH136" s="301"/>
      <c r="AI136" s="301"/>
      <c r="AJ136" s="301"/>
      <c r="AK136" s="301"/>
      <c r="AL136" s="301"/>
      <c r="AM136" s="301"/>
      <c r="AN136" s="301"/>
      <c r="AO136" s="301"/>
      <c r="AP136" s="301"/>
      <c r="AQ136" s="301"/>
      <c r="AR136" s="301"/>
      <c r="AS136" s="301"/>
    </row>
    <row r="137" spans="22:45" x14ac:dyDescent="0.25">
      <c r="V137" s="301"/>
      <c r="W137" s="301"/>
      <c r="X137" s="301"/>
      <c r="Y137" s="301"/>
      <c r="Z137" s="301"/>
      <c r="AA137" s="301"/>
      <c r="AB137" s="301"/>
      <c r="AC137" s="301"/>
      <c r="AD137" s="301"/>
      <c r="AE137" s="301"/>
      <c r="AF137" s="301"/>
      <c r="AG137" s="301"/>
      <c r="AH137" s="301"/>
      <c r="AI137" s="301"/>
      <c r="AJ137" s="301"/>
      <c r="AK137" s="301"/>
      <c r="AL137" s="301"/>
      <c r="AM137" s="301"/>
      <c r="AN137" s="301"/>
      <c r="AO137" s="301"/>
      <c r="AP137" s="301"/>
      <c r="AQ137" s="301"/>
      <c r="AR137" s="301"/>
      <c r="AS137" s="301"/>
    </row>
    <row r="138" spans="22:45" x14ac:dyDescent="0.25">
      <c r="V138" s="301"/>
      <c r="W138" s="301"/>
      <c r="X138" s="301"/>
      <c r="Y138" s="301"/>
      <c r="Z138" s="301"/>
      <c r="AA138" s="301"/>
      <c r="AB138" s="301"/>
      <c r="AC138" s="301"/>
      <c r="AD138" s="301"/>
      <c r="AE138" s="301"/>
      <c r="AF138" s="301"/>
      <c r="AG138" s="301"/>
      <c r="AH138" s="301"/>
      <c r="AI138" s="301"/>
      <c r="AJ138" s="301"/>
      <c r="AK138" s="301"/>
      <c r="AL138" s="301"/>
      <c r="AM138" s="301"/>
      <c r="AN138" s="301"/>
      <c r="AO138" s="301"/>
      <c r="AP138" s="301"/>
      <c r="AQ138" s="301"/>
      <c r="AR138" s="301"/>
      <c r="AS138" s="301"/>
    </row>
    <row r="139" spans="22:45" x14ac:dyDescent="0.25">
      <c r="V139" s="301"/>
      <c r="W139" s="301"/>
      <c r="X139" s="301"/>
      <c r="Y139" s="301"/>
      <c r="Z139" s="301"/>
      <c r="AA139" s="301"/>
      <c r="AB139" s="301"/>
      <c r="AC139" s="301"/>
      <c r="AD139" s="301"/>
      <c r="AE139" s="301"/>
      <c r="AF139" s="301"/>
      <c r="AG139" s="301"/>
      <c r="AH139" s="301"/>
      <c r="AI139" s="301"/>
      <c r="AJ139" s="301"/>
      <c r="AK139" s="301"/>
      <c r="AL139" s="301"/>
      <c r="AM139" s="301"/>
      <c r="AN139" s="301"/>
      <c r="AO139" s="301"/>
      <c r="AP139" s="301"/>
      <c r="AQ139" s="301"/>
      <c r="AR139" s="301"/>
      <c r="AS139" s="301"/>
    </row>
    <row r="140" spans="22:45" x14ac:dyDescent="0.25">
      <c r="V140" s="301"/>
      <c r="W140" s="301"/>
      <c r="X140" s="301"/>
      <c r="Y140" s="301"/>
      <c r="Z140" s="301"/>
      <c r="AA140" s="301"/>
      <c r="AB140" s="301"/>
      <c r="AC140" s="301"/>
      <c r="AD140" s="301"/>
      <c r="AE140" s="301"/>
      <c r="AF140" s="301"/>
      <c r="AG140" s="301"/>
      <c r="AH140" s="301"/>
      <c r="AI140" s="301"/>
      <c r="AJ140" s="301"/>
      <c r="AK140" s="301"/>
      <c r="AL140" s="301"/>
      <c r="AM140" s="301"/>
      <c r="AN140" s="301"/>
      <c r="AO140" s="301"/>
      <c r="AP140" s="301"/>
      <c r="AQ140" s="301"/>
      <c r="AR140" s="301"/>
      <c r="AS140" s="301"/>
    </row>
    <row r="141" spans="22:45" x14ac:dyDescent="0.25">
      <c r="V141" s="301"/>
      <c r="W141" s="301"/>
      <c r="X141" s="301"/>
      <c r="Y141" s="301"/>
      <c r="Z141" s="301"/>
      <c r="AA141" s="301"/>
      <c r="AB141" s="301"/>
      <c r="AC141" s="301"/>
      <c r="AD141" s="301"/>
      <c r="AE141" s="301"/>
      <c r="AF141" s="301"/>
      <c r="AG141" s="301"/>
      <c r="AH141" s="301"/>
      <c r="AI141" s="301"/>
      <c r="AJ141" s="301"/>
      <c r="AK141" s="301"/>
      <c r="AL141" s="301"/>
      <c r="AM141" s="301"/>
      <c r="AN141" s="301"/>
      <c r="AO141" s="301"/>
      <c r="AP141" s="301"/>
      <c r="AQ141" s="301"/>
      <c r="AR141" s="301"/>
      <c r="AS141" s="301"/>
    </row>
    <row r="142" spans="22:45" x14ac:dyDescent="0.25">
      <c r="V142" s="301"/>
      <c r="W142" s="301"/>
      <c r="X142" s="301"/>
      <c r="Y142" s="301"/>
      <c r="Z142" s="301"/>
      <c r="AA142" s="301"/>
      <c r="AB142" s="301"/>
      <c r="AC142" s="301"/>
      <c r="AD142" s="301"/>
      <c r="AE142" s="301"/>
      <c r="AF142" s="301"/>
      <c r="AG142" s="301"/>
      <c r="AH142" s="301"/>
      <c r="AI142" s="301"/>
      <c r="AJ142" s="301"/>
      <c r="AK142" s="301"/>
      <c r="AL142" s="301"/>
      <c r="AM142" s="301"/>
      <c r="AN142" s="301"/>
      <c r="AO142" s="301"/>
      <c r="AP142" s="301"/>
      <c r="AQ142" s="301"/>
      <c r="AR142" s="301"/>
      <c r="AS142" s="301"/>
    </row>
    <row r="143" spans="22:45" x14ac:dyDescent="0.25">
      <c r="V143" s="301"/>
      <c r="W143" s="301"/>
      <c r="X143" s="301"/>
      <c r="Y143" s="301"/>
      <c r="Z143" s="301"/>
      <c r="AA143" s="301"/>
      <c r="AB143" s="301"/>
      <c r="AC143" s="301"/>
      <c r="AD143" s="301"/>
      <c r="AE143" s="301"/>
      <c r="AF143" s="301"/>
      <c r="AG143" s="301"/>
      <c r="AH143" s="301"/>
      <c r="AI143" s="301"/>
      <c r="AJ143" s="301"/>
      <c r="AK143" s="301"/>
      <c r="AL143" s="301"/>
      <c r="AM143" s="301"/>
      <c r="AN143" s="301"/>
      <c r="AO143" s="301"/>
      <c r="AP143" s="301"/>
      <c r="AQ143" s="301"/>
      <c r="AR143" s="301"/>
      <c r="AS143" s="301"/>
    </row>
    <row r="144" spans="22:45" x14ac:dyDescent="0.25">
      <c r="V144" s="301"/>
      <c r="W144" s="301"/>
      <c r="X144" s="301"/>
      <c r="Y144" s="301"/>
      <c r="Z144" s="301"/>
      <c r="AA144" s="301"/>
      <c r="AB144" s="301"/>
      <c r="AC144" s="301"/>
      <c r="AD144" s="301"/>
      <c r="AE144" s="301"/>
      <c r="AF144" s="301"/>
      <c r="AG144" s="301"/>
      <c r="AH144" s="301"/>
      <c r="AI144" s="301"/>
      <c r="AJ144" s="301"/>
      <c r="AK144" s="301"/>
      <c r="AL144" s="301"/>
      <c r="AM144" s="301"/>
      <c r="AN144" s="301"/>
      <c r="AO144" s="301"/>
      <c r="AP144" s="301"/>
      <c r="AQ144" s="301"/>
      <c r="AR144" s="301"/>
      <c r="AS144" s="301"/>
    </row>
    <row r="145" spans="22:45" x14ac:dyDescent="0.25">
      <c r="V145" s="301"/>
      <c r="W145" s="301"/>
      <c r="X145" s="301"/>
      <c r="Y145" s="301"/>
      <c r="Z145" s="301"/>
      <c r="AA145" s="301"/>
      <c r="AB145" s="301"/>
      <c r="AC145" s="301"/>
      <c r="AD145" s="301"/>
      <c r="AE145" s="301"/>
      <c r="AF145" s="301"/>
      <c r="AG145" s="301"/>
      <c r="AH145" s="301"/>
      <c r="AI145" s="301"/>
      <c r="AJ145" s="301"/>
      <c r="AK145" s="301"/>
      <c r="AL145" s="301"/>
      <c r="AM145" s="301"/>
      <c r="AN145" s="301"/>
      <c r="AO145" s="301"/>
      <c r="AP145" s="301"/>
      <c r="AQ145" s="301"/>
      <c r="AR145" s="301"/>
      <c r="AS145" s="301"/>
    </row>
    <row r="146" spans="22:45" x14ac:dyDescent="0.25">
      <c r="V146" s="301"/>
      <c r="W146" s="301"/>
      <c r="X146" s="301"/>
      <c r="Y146" s="301"/>
      <c r="Z146" s="301"/>
      <c r="AA146" s="301"/>
      <c r="AB146" s="301"/>
      <c r="AC146" s="301"/>
      <c r="AD146" s="301"/>
      <c r="AE146" s="301"/>
      <c r="AF146" s="301"/>
      <c r="AG146" s="301"/>
      <c r="AH146" s="301"/>
      <c r="AI146" s="301"/>
      <c r="AJ146" s="301"/>
      <c r="AK146" s="301"/>
      <c r="AL146" s="301"/>
      <c r="AM146" s="301"/>
      <c r="AN146" s="301"/>
      <c r="AO146" s="301"/>
      <c r="AP146" s="301"/>
      <c r="AQ146" s="301"/>
      <c r="AR146" s="301"/>
      <c r="AS146" s="301"/>
    </row>
    <row r="147" spans="22:45" x14ac:dyDescent="0.25">
      <c r="V147" s="301"/>
      <c r="W147" s="301"/>
      <c r="X147" s="301"/>
      <c r="Y147" s="301"/>
      <c r="Z147" s="301"/>
      <c r="AA147" s="301"/>
      <c r="AB147" s="301"/>
      <c r="AC147" s="301"/>
      <c r="AD147" s="301"/>
      <c r="AE147" s="301"/>
      <c r="AF147" s="301"/>
      <c r="AG147" s="301"/>
      <c r="AH147" s="301"/>
      <c r="AI147" s="301"/>
      <c r="AJ147" s="301"/>
      <c r="AK147" s="301"/>
      <c r="AL147" s="301"/>
      <c r="AM147" s="301"/>
      <c r="AN147" s="301"/>
      <c r="AO147" s="301"/>
      <c r="AP147" s="301"/>
      <c r="AQ147" s="301"/>
      <c r="AR147" s="301"/>
      <c r="AS147" s="301"/>
    </row>
    <row r="148" spans="22:45" x14ac:dyDescent="0.25">
      <c r="V148" s="301"/>
      <c r="W148" s="301"/>
      <c r="X148" s="301"/>
      <c r="Y148" s="301"/>
      <c r="Z148" s="301"/>
      <c r="AA148" s="301"/>
      <c r="AB148" s="301"/>
      <c r="AC148" s="301"/>
      <c r="AD148" s="301"/>
      <c r="AE148" s="301"/>
      <c r="AF148" s="301"/>
      <c r="AG148" s="301"/>
      <c r="AH148" s="301"/>
      <c r="AI148" s="301"/>
      <c r="AJ148" s="301"/>
      <c r="AK148" s="301"/>
      <c r="AL148" s="301"/>
      <c r="AM148" s="301"/>
      <c r="AN148" s="301"/>
      <c r="AO148" s="301"/>
      <c r="AP148" s="301"/>
      <c r="AQ148" s="301"/>
      <c r="AR148" s="301"/>
      <c r="AS148" s="301"/>
    </row>
    <row r="149" spans="22:45" x14ac:dyDescent="0.25">
      <c r="V149" s="301"/>
      <c r="W149" s="301"/>
      <c r="X149" s="301"/>
      <c r="Y149" s="301"/>
      <c r="Z149" s="301"/>
      <c r="AA149" s="301"/>
      <c r="AB149" s="301"/>
      <c r="AC149" s="301"/>
      <c r="AD149" s="301"/>
      <c r="AE149" s="301"/>
      <c r="AF149" s="301"/>
      <c r="AG149" s="301"/>
      <c r="AH149" s="301"/>
      <c r="AI149" s="301"/>
      <c r="AJ149" s="301"/>
      <c r="AK149" s="301"/>
      <c r="AL149" s="301"/>
      <c r="AM149" s="301"/>
      <c r="AN149" s="301"/>
      <c r="AO149" s="301"/>
      <c r="AP149" s="301"/>
      <c r="AQ149" s="301"/>
      <c r="AR149" s="301"/>
      <c r="AS149" s="301"/>
    </row>
    <row r="150" spans="22:45" x14ac:dyDescent="0.25">
      <c r="V150" s="301"/>
      <c r="W150" s="301"/>
      <c r="X150" s="301"/>
      <c r="Y150" s="301"/>
      <c r="Z150" s="301"/>
      <c r="AA150" s="301"/>
      <c r="AB150" s="301"/>
      <c r="AC150" s="301"/>
      <c r="AD150" s="301"/>
      <c r="AE150" s="301"/>
      <c r="AF150" s="301"/>
      <c r="AG150" s="301"/>
      <c r="AH150" s="301"/>
      <c r="AI150" s="301"/>
      <c r="AJ150" s="301"/>
      <c r="AK150" s="301"/>
      <c r="AL150" s="301"/>
      <c r="AM150" s="301"/>
      <c r="AN150" s="301"/>
      <c r="AO150" s="301"/>
      <c r="AP150" s="301"/>
      <c r="AQ150" s="301"/>
      <c r="AR150" s="301"/>
      <c r="AS150" s="301"/>
    </row>
    <row r="151" spans="22:45" x14ac:dyDescent="0.25">
      <c r="V151" s="301"/>
      <c r="W151" s="301"/>
      <c r="X151" s="301"/>
      <c r="Y151" s="301"/>
      <c r="Z151" s="301"/>
      <c r="AA151" s="301"/>
      <c r="AB151" s="301"/>
      <c r="AC151" s="301"/>
      <c r="AD151" s="301"/>
      <c r="AE151" s="301"/>
      <c r="AF151" s="301"/>
      <c r="AG151" s="301"/>
      <c r="AH151" s="301"/>
      <c r="AI151" s="301"/>
      <c r="AJ151" s="301"/>
      <c r="AK151" s="301"/>
      <c r="AL151" s="301"/>
      <c r="AM151" s="301"/>
      <c r="AN151" s="301"/>
      <c r="AO151" s="301"/>
      <c r="AP151" s="301"/>
      <c r="AQ151" s="301"/>
      <c r="AR151" s="301"/>
      <c r="AS151" s="301"/>
    </row>
    <row r="152" spans="22:45" x14ac:dyDescent="0.25">
      <c r="V152" s="301"/>
      <c r="W152" s="301"/>
      <c r="X152" s="301"/>
      <c r="Y152" s="301"/>
      <c r="Z152" s="301"/>
      <c r="AA152" s="301"/>
      <c r="AB152" s="301"/>
      <c r="AC152" s="301"/>
      <c r="AD152" s="301"/>
      <c r="AE152" s="301"/>
      <c r="AF152" s="301"/>
      <c r="AG152" s="301"/>
      <c r="AH152" s="301"/>
      <c r="AI152" s="301"/>
      <c r="AJ152" s="301"/>
      <c r="AK152" s="301"/>
      <c r="AL152" s="301"/>
      <c r="AM152" s="301"/>
      <c r="AN152" s="301"/>
      <c r="AO152" s="301"/>
      <c r="AP152" s="301"/>
      <c r="AQ152" s="301"/>
      <c r="AR152" s="301"/>
      <c r="AS152" s="301"/>
    </row>
    <row r="153" spans="22:45" x14ac:dyDescent="0.25">
      <c r="V153" s="301"/>
      <c r="W153" s="301"/>
      <c r="X153" s="301"/>
      <c r="Y153" s="301"/>
      <c r="Z153" s="301"/>
      <c r="AA153" s="301"/>
      <c r="AB153" s="301"/>
      <c r="AC153" s="301"/>
      <c r="AD153" s="301"/>
      <c r="AE153" s="301"/>
      <c r="AF153" s="301"/>
      <c r="AG153" s="301"/>
      <c r="AH153" s="301"/>
      <c r="AI153" s="301"/>
      <c r="AJ153" s="301"/>
      <c r="AK153" s="301"/>
      <c r="AL153" s="301"/>
      <c r="AM153" s="301"/>
      <c r="AN153" s="301"/>
      <c r="AO153" s="301"/>
      <c r="AP153" s="301"/>
      <c r="AQ153" s="301"/>
      <c r="AR153" s="301"/>
      <c r="AS153" s="301"/>
    </row>
    <row r="154" spans="22:45" x14ac:dyDescent="0.25">
      <c r="V154" s="301"/>
      <c r="W154" s="301"/>
      <c r="X154" s="301"/>
      <c r="Y154" s="301"/>
      <c r="Z154" s="301"/>
      <c r="AA154" s="301"/>
      <c r="AB154" s="301"/>
      <c r="AC154" s="301"/>
      <c r="AD154" s="301"/>
      <c r="AE154" s="301"/>
      <c r="AF154" s="301"/>
      <c r="AG154" s="301"/>
      <c r="AH154" s="301"/>
      <c r="AI154" s="301"/>
      <c r="AJ154" s="301"/>
      <c r="AK154" s="301"/>
      <c r="AL154" s="301"/>
      <c r="AM154" s="301"/>
      <c r="AN154" s="301"/>
      <c r="AO154" s="301"/>
      <c r="AP154" s="301"/>
      <c r="AQ154" s="301"/>
      <c r="AR154" s="301"/>
      <c r="AS154" s="301"/>
    </row>
    <row r="155" spans="22:45" x14ac:dyDescent="0.25">
      <c r="V155" s="301"/>
      <c r="W155" s="301"/>
      <c r="X155" s="301"/>
      <c r="Y155" s="301"/>
      <c r="Z155" s="301"/>
      <c r="AA155" s="301"/>
      <c r="AB155" s="301"/>
      <c r="AC155" s="301"/>
      <c r="AD155" s="301"/>
      <c r="AE155" s="301"/>
      <c r="AF155" s="301"/>
      <c r="AG155" s="301"/>
      <c r="AH155" s="301"/>
      <c r="AI155" s="301"/>
      <c r="AJ155" s="301"/>
      <c r="AK155" s="301"/>
      <c r="AL155" s="301"/>
      <c r="AM155" s="301"/>
      <c r="AN155" s="301"/>
      <c r="AO155" s="301"/>
      <c r="AP155" s="301"/>
      <c r="AQ155" s="301"/>
      <c r="AR155" s="301"/>
      <c r="AS155" s="301"/>
    </row>
    <row r="156" spans="22:45" x14ac:dyDescent="0.25">
      <c r="V156" s="301"/>
      <c r="W156" s="301"/>
      <c r="X156" s="301"/>
      <c r="Y156" s="301"/>
      <c r="Z156" s="301"/>
      <c r="AA156" s="301"/>
      <c r="AB156" s="301"/>
      <c r="AC156" s="301"/>
      <c r="AD156" s="301"/>
      <c r="AE156" s="301"/>
      <c r="AF156" s="301"/>
      <c r="AG156" s="301"/>
      <c r="AH156" s="301"/>
      <c r="AI156" s="301"/>
      <c r="AJ156" s="301"/>
      <c r="AK156" s="301"/>
      <c r="AL156" s="301"/>
      <c r="AM156" s="301"/>
      <c r="AN156" s="301"/>
      <c r="AO156" s="301"/>
      <c r="AP156" s="301"/>
      <c r="AQ156" s="301"/>
      <c r="AR156" s="301"/>
      <c r="AS156" s="301"/>
    </row>
    <row r="157" spans="22:45" x14ac:dyDescent="0.25">
      <c r="V157" s="301"/>
      <c r="W157" s="301"/>
      <c r="X157" s="301"/>
      <c r="Y157" s="301"/>
      <c r="Z157" s="301"/>
      <c r="AA157" s="301"/>
      <c r="AB157" s="301"/>
      <c r="AC157" s="301"/>
      <c r="AD157" s="301"/>
      <c r="AE157" s="301"/>
      <c r="AF157" s="301"/>
      <c r="AG157" s="301"/>
      <c r="AH157" s="301"/>
      <c r="AI157" s="301"/>
      <c r="AJ157" s="301"/>
      <c r="AK157" s="301"/>
      <c r="AL157" s="301"/>
      <c r="AM157" s="301"/>
      <c r="AN157" s="301"/>
      <c r="AO157" s="301"/>
      <c r="AP157" s="301"/>
      <c r="AQ157" s="301"/>
      <c r="AR157" s="301"/>
      <c r="AS157" s="301"/>
    </row>
    <row r="158" spans="22:45" x14ac:dyDescent="0.25">
      <c r="V158" s="301"/>
      <c r="W158" s="301"/>
      <c r="X158" s="301"/>
      <c r="Y158" s="301"/>
      <c r="Z158" s="301"/>
      <c r="AA158" s="301"/>
      <c r="AB158" s="301"/>
      <c r="AC158" s="301"/>
      <c r="AD158" s="301"/>
      <c r="AE158" s="301"/>
      <c r="AF158" s="301"/>
      <c r="AG158" s="301"/>
      <c r="AH158" s="301"/>
      <c r="AI158" s="301"/>
      <c r="AJ158" s="301"/>
      <c r="AK158" s="301"/>
      <c r="AL158" s="301"/>
      <c r="AM158" s="301"/>
      <c r="AN158" s="301"/>
      <c r="AO158" s="301"/>
      <c r="AP158" s="301"/>
      <c r="AQ158" s="301"/>
      <c r="AR158" s="301"/>
      <c r="AS158" s="301"/>
    </row>
    <row r="159" spans="22:45" x14ac:dyDescent="0.25">
      <c r="V159" s="301"/>
      <c r="W159" s="301"/>
      <c r="X159" s="301"/>
      <c r="Y159" s="301"/>
      <c r="Z159" s="301"/>
      <c r="AA159" s="301"/>
      <c r="AB159" s="301"/>
      <c r="AC159" s="301"/>
      <c r="AD159" s="301"/>
      <c r="AE159" s="301"/>
      <c r="AF159" s="301"/>
      <c r="AG159" s="301"/>
      <c r="AH159" s="301"/>
      <c r="AI159" s="301"/>
      <c r="AJ159" s="301"/>
      <c r="AK159" s="301"/>
      <c r="AL159" s="301"/>
      <c r="AM159" s="301"/>
      <c r="AN159" s="301"/>
      <c r="AO159" s="301"/>
      <c r="AP159" s="301"/>
      <c r="AQ159" s="301"/>
      <c r="AR159" s="301"/>
      <c r="AS159" s="301"/>
    </row>
    <row r="160" spans="22:45" x14ac:dyDescent="0.25">
      <c r="V160" s="301"/>
      <c r="W160" s="301"/>
      <c r="X160" s="301"/>
      <c r="Y160" s="301"/>
      <c r="Z160" s="301"/>
      <c r="AA160" s="301"/>
      <c r="AB160" s="301"/>
      <c r="AC160" s="301"/>
      <c r="AD160" s="301"/>
      <c r="AE160" s="301"/>
      <c r="AF160" s="301"/>
      <c r="AG160" s="301"/>
      <c r="AH160" s="301"/>
      <c r="AI160" s="301"/>
      <c r="AJ160" s="301"/>
      <c r="AK160" s="301"/>
      <c r="AL160" s="301"/>
      <c r="AM160" s="301"/>
      <c r="AN160" s="301"/>
      <c r="AO160" s="301"/>
      <c r="AP160" s="301"/>
      <c r="AQ160" s="301"/>
      <c r="AR160" s="301"/>
      <c r="AS160" s="301"/>
    </row>
    <row r="161" spans="22:45" x14ac:dyDescent="0.25">
      <c r="V161" s="301"/>
      <c r="W161" s="301"/>
      <c r="X161" s="301"/>
      <c r="Y161" s="301"/>
      <c r="Z161" s="301"/>
      <c r="AA161" s="301"/>
      <c r="AB161" s="301"/>
      <c r="AC161" s="301"/>
      <c r="AD161" s="301"/>
      <c r="AE161" s="301"/>
      <c r="AF161" s="301"/>
      <c r="AG161" s="301"/>
      <c r="AH161" s="301"/>
      <c r="AI161" s="301"/>
      <c r="AJ161" s="301"/>
      <c r="AK161" s="301"/>
      <c r="AL161" s="301"/>
      <c r="AM161" s="301"/>
      <c r="AN161" s="301"/>
      <c r="AO161" s="301"/>
      <c r="AP161" s="301"/>
      <c r="AQ161" s="301"/>
      <c r="AR161" s="301"/>
      <c r="AS161" s="301"/>
    </row>
    <row r="162" spans="22:45" x14ac:dyDescent="0.25">
      <c r="V162" s="301"/>
      <c r="W162" s="301"/>
      <c r="X162" s="301"/>
      <c r="Y162" s="301"/>
      <c r="Z162" s="301"/>
      <c r="AA162" s="301"/>
      <c r="AB162" s="301"/>
      <c r="AC162" s="301"/>
      <c r="AD162" s="301"/>
      <c r="AE162" s="301"/>
      <c r="AF162" s="301"/>
      <c r="AG162" s="301"/>
      <c r="AH162" s="301"/>
      <c r="AI162" s="301"/>
      <c r="AJ162" s="301"/>
      <c r="AK162" s="301"/>
      <c r="AL162" s="301"/>
      <c r="AM162" s="301"/>
      <c r="AN162" s="301"/>
      <c r="AO162" s="301"/>
      <c r="AP162" s="301"/>
      <c r="AQ162" s="301"/>
      <c r="AR162" s="301"/>
      <c r="AS162" s="301"/>
    </row>
    <row r="163" spans="22:45" x14ac:dyDescent="0.25">
      <c r="V163" s="301"/>
      <c r="W163" s="301"/>
      <c r="X163" s="301"/>
      <c r="Y163" s="301"/>
      <c r="Z163" s="301"/>
      <c r="AA163" s="301"/>
      <c r="AB163" s="301"/>
      <c r="AC163" s="301"/>
      <c r="AD163" s="301"/>
      <c r="AE163" s="301"/>
      <c r="AF163" s="301"/>
      <c r="AG163" s="301"/>
      <c r="AH163" s="301"/>
      <c r="AI163" s="301"/>
      <c r="AJ163" s="301"/>
      <c r="AK163" s="301"/>
      <c r="AL163" s="301"/>
      <c r="AM163" s="301"/>
      <c r="AN163" s="301"/>
      <c r="AO163" s="301"/>
      <c r="AP163" s="301"/>
      <c r="AQ163" s="301"/>
      <c r="AR163" s="301"/>
      <c r="AS163" s="301"/>
    </row>
    <row r="164" spans="22:45" x14ac:dyDescent="0.25">
      <c r="V164" s="301"/>
      <c r="W164" s="301"/>
      <c r="X164" s="301"/>
      <c r="Y164" s="301"/>
      <c r="Z164" s="301"/>
      <c r="AA164" s="301"/>
      <c r="AB164" s="301"/>
      <c r="AC164" s="301"/>
      <c r="AD164" s="301"/>
      <c r="AE164" s="301"/>
      <c r="AF164" s="301"/>
      <c r="AG164" s="301"/>
      <c r="AH164" s="301"/>
      <c r="AI164" s="301"/>
      <c r="AJ164" s="301"/>
      <c r="AK164" s="301"/>
      <c r="AL164" s="301"/>
      <c r="AM164" s="301"/>
      <c r="AN164" s="301"/>
      <c r="AO164" s="301"/>
      <c r="AP164" s="301"/>
      <c r="AQ164" s="301"/>
      <c r="AR164" s="301"/>
      <c r="AS164" s="301"/>
    </row>
    <row r="165" spans="22:45" x14ac:dyDescent="0.25">
      <c r="V165" s="301"/>
      <c r="W165" s="301"/>
      <c r="X165" s="301"/>
      <c r="Y165" s="301"/>
      <c r="Z165" s="301"/>
      <c r="AA165" s="301"/>
      <c r="AB165" s="301"/>
      <c r="AC165" s="301"/>
      <c r="AD165" s="301"/>
      <c r="AE165" s="301"/>
      <c r="AF165" s="301"/>
      <c r="AG165" s="301"/>
      <c r="AH165" s="301"/>
      <c r="AI165" s="301"/>
      <c r="AJ165" s="301"/>
      <c r="AK165" s="301"/>
      <c r="AL165" s="301"/>
      <c r="AM165" s="301"/>
      <c r="AN165" s="301"/>
      <c r="AO165" s="301"/>
      <c r="AP165" s="301"/>
      <c r="AQ165" s="301"/>
      <c r="AR165" s="301"/>
      <c r="AS165" s="301"/>
    </row>
    <row r="166" spans="22:45" x14ac:dyDescent="0.25">
      <c r="V166" s="301"/>
      <c r="W166" s="301"/>
      <c r="X166" s="301"/>
      <c r="Y166" s="301"/>
      <c r="Z166" s="301"/>
      <c r="AA166" s="301"/>
      <c r="AB166" s="301"/>
      <c r="AC166" s="301"/>
      <c r="AD166" s="301"/>
      <c r="AE166" s="301"/>
      <c r="AF166" s="301"/>
      <c r="AG166" s="301"/>
      <c r="AH166" s="301"/>
      <c r="AI166" s="301"/>
      <c r="AJ166" s="301"/>
      <c r="AK166" s="301"/>
      <c r="AL166" s="301"/>
      <c r="AM166" s="301"/>
      <c r="AN166" s="301"/>
      <c r="AO166" s="301"/>
      <c r="AP166" s="301"/>
      <c r="AQ166" s="301"/>
      <c r="AR166" s="301"/>
      <c r="AS166" s="301"/>
    </row>
    <row r="167" spans="22:45" x14ac:dyDescent="0.25">
      <c r="V167" s="301"/>
      <c r="W167" s="301"/>
      <c r="X167" s="301"/>
      <c r="Y167" s="301"/>
      <c r="Z167" s="301"/>
      <c r="AA167" s="301"/>
      <c r="AB167" s="301"/>
      <c r="AC167" s="301"/>
      <c r="AD167" s="301"/>
      <c r="AE167" s="301"/>
      <c r="AF167" s="301"/>
      <c r="AG167" s="301"/>
      <c r="AH167" s="301"/>
      <c r="AI167" s="301"/>
      <c r="AJ167" s="301"/>
      <c r="AK167" s="301"/>
      <c r="AL167" s="301"/>
      <c r="AM167" s="301"/>
      <c r="AN167" s="301"/>
      <c r="AO167" s="301"/>
      <c r="AP167" s="301"/>
      <c r="AQ167" s="301"/>
      <c r="AR167" s="301"/>
      <c r="AS167" s="301"/>
    </row>
    <row r="168" spans="22:45" x14ac:dyDescent="0.25">
      <c r="V168" s="301"/>
      <c r="W168" s="301"/>
      <c r="X168" s="301"/>
      <c r="Y168" s="301"/>
      <c r="Z168" s="301"/>
      <c r="AA168" s="301"/>
      <c r="AB168" s="301"/>
      <c r="AC168" s="301"/>
      <c r="AD168" s="301"/>
      <c r="AE168" s="301"/>
      <c r="AF168" s="301"/>
      <c r="AG168" s="301"/>
      <c r="AH168" s="301"/>
      <c r="AI168" s="301"/>
      <c r="AJ168" s="301"/>
      <c r="AK168" s="301"/>
      <c r="AL168" s="301"/>
      <c r="AM168" s="301"/>
      <c r="AN168" s="301"/>
      <c r="AO168" s="301"/>
      <c r="AP168" s="301"/>
      <c r="AQ168" s="301"/>
      <c r="AR168" s="301"/>
      <c r="AS168" s="301"/>
    </row>
    <row r="169" spans="22:45" x14ac:dyDescent="0.25">
      <c r="V169" s="301"/>
      <c r="W169" s="301"/>
      <c r="X169" s="301"/>
      <c r="Y169" s="301"/>
      <c r="Z169" s="301"/>
      <c r="AA169" s="301"/>
      <c r="AB169" s="301"/>
      <c r="AC169" s="301"/>
      <c r="AD169" s="301"/>
      <c r="AE169" s="301"/>
      <c r="AF169" s="301"/>
      <c r="AG169" s="301"/>
      <c r="AH169" s="301"/>
      <c r="AI169" s="301"/>
      <c r="AJ169" s="301"/>
      <c r="AK169" s="301"/>
      <c r="AL169" s="301"/>
      <c r="AM169" s="301"/>
      <c r="AN169" s="301"/>
      <c r="AO169" s="301"/>
      <c r="AP169" s="301"/>
      <c r="AQ169" s="301"/>
      <c r="AR169" s="301"/>
      <c r="AS169" s="301"/>
    </row>
    <row r="170" spans="22:45" x14ac:dyDescent="0.25">
      <c r="V170" s="301"/>
      <c r="W170" s="301"/>
      <c r="X170" s="301"/>
      <c r="Y170" s="301"/>
      <c r="Z170" s="301"/>
      <c r="AA170" s="301"/>
      <c r="AB170" s="301"/>
      <c r="AC170" s="301"/>
      <c r="AD170" s="301"/>
      <c r="AE170" s="301"/>
      <c r="AF170" s="301"/>
      <c r="AG170" s="301"/>
      <c r="AH170" s="301"/>
      <c r="AI170" s="301"/>
      <c r="AJ170" s="301"/>
      <c r="AK170" s="301"/>
      <c r="AL170" s="301"/>
      <c r="AM170" s="301"/>
      <c r="AN170" s="301"/>
      <c r="AO170" s="301"/>
      <c r="AP170" s="301"/>
      <c r="AQ170" s="301"/>
      <c r="AR170" s="301"/>
      <c r="AS170" s="301"/>
    </row>
    <row r="171" spans="22:45" x14ac:dyDescent="0.25">
      <c r="V171" s="301"/>
      <c r="W171" s="301"/>
      <c r="X171" s="301"/>
      <c r="Y171" s="301"/>
      <c r="Z171" s="301"/>
      <c r="AA171" s="301"/>
      <c r="AB171" s="301"/>
      <c r="AC171" s="301"/>
      <c r="AD171" s="301"/>
      <c r="AE171" s="301"/>
      <c r="AF171" s="301"/>
      <c r="AG171" s="301"/>
      <c r="AH171" s="301"/>
      <c r="AI171" s="301"/>
      <c r="AJ171" s="301"/>
      <c r="AK171" s="301"/>
      <c r="AL171" s="301"/>
      <c r="AM171" s="301"/>
      <c r="AN171" s="301"/>
      <c r="AO171" s="301"/>
      <c r="AP171" s="301"/>
      <c r="AQ171" s="301"/>
      <c r="AR171" s="301"/>
      <c r="AS171" s="301"/>
    </row>
    <row r="172" spans="22:45" x14ac:dyDescent="0.25">
      <c r="V172" s="301"/>
      <c r="W172" s="301"/>
      <c r="X172" s="301"/>
      <c r="Y172" s="301"/>
      <c r="Z172" s="301"/>
      <c r="AA172" s="301"/>
      <c r="AB172" s="301"/>
      <c r="AC172" s="301"/>
      <c r="AD172" s="301"/>
      <c r="AE172" s="301"/>
      <c r="AF172" s="301"/>
      <c r="AG172" s="301"/>
      <c r="AH172" s="301"/>
      <c r="AI172" s="301"/>
      <c r="AJ172" s="301"/>
      <c r="AK172" s="301"/>
      <c r="AL172" s="301"/>
      <c r="AM172" s="301"/>
      <c r="AN172" s="301"/>
      <c r="AO172" s="301"/>
      <c r="AP172" s="301"/>
      <c r="AQ172" s="301"/>
      <c r="AR172" s="301"/>
      <c r="AS172" s="301"/>
    </row>
    <row r="173" spans="22:45" x14ac:dyDescent="0.25">
      <c r="V173" s="301"/>
      <c r="W173" s="301"/>
      <c r="X173" s="301"/>
      <c r="Y173" s="301"/>
      <c r="Z173" s="301"/>
      <c r="AA173" s="301"/>
      <c r="AB173" s="301"/>
      <c r="AC173" s="301"/>
      <c r="AD173" s="301"/>
      <c r="AE173" s="301"/>
      <c r="AF173" s="301"/>
      <c r="AG173" s="301"/>
      <c r="AH173" s="301"/>
      <c r="AI173" s="301"/>
      <c r="AJ173" s="301"/>
      <c r="AK173" s="301"/>
      <c r="AL173" s="301"/>
      <c r="AM173" s="301"/>
      <c r="AN173" s="301"/>
      <c r="AO173" s="301"/>
      <c r="AP173" s="301"/>
      <c r="AQ173" s="301"/>
      <c r="AR173" s="301"/>
      <c r="AS173" s="301"/>
    </row>
    <row r="174" spans="22:45" x14ac:dyDescent="0.25">
      <c r="V174" s="301"/>
      <c r="W174" s="301"/>
      <c r="X174" s="301"/>
      <c r="Y174" s="301"/>
      <c r="Z174" s="301"/>
      <c r="AA174" s="301"/>
      <c r="AB174" s="301"/>
      <c r="AC174" s="301"/>
      <c r="AD174" s="301"/>
      <c r="AE174" s="301"/>
      <c r="AF174" s="301"/>
      <c r="AG174" s="301"/>
      <c r="AH174" s="301"/>
      <c r="AI174" s="301"/>
      <c r="AJ174" s="301"/>
      <c r="AK174" s="301"/>
      <c r="AL174" s="301"/>
      <c r="AM174" s="301"/>
      <c r="AN174" s="301"/>
      <c r="AO174" s="301"/>
      <c r="AP174" s="301"/>
      <c r="AQ174" s="301"/>
      <c r="AR174" s="301"/>
      <c r="AS174" s="301"/>
    </row>
    <row r="175" spans="22:45" x14ac:dyDescent="0.25">
      <c r="V175" s="301"/>
      <c r="W175" s="301"/>
      <c r="X175" s="301"/>
      <c r="Y175" s="301"/>
      <c r="Z175" s="301"/>
      <c r="AA175" s="301"/>
      <c r="AB175" s="301"/>
      <c r="AC175" s="301"/>
      <c r="AD175" s="301"/>
      <c r="AE175" s="301"/>
      <c r="AF175" s="301"/>
      <c r="AG175" s="301"/>
      <c r="AH175" s="301"/>
      <c r="AI175" s="301"/>
      <c r="AJ175" s="301"/>
      <c r="AK175" s="301"/>
      <c r="AL175" s="301"/>
      <c r="AM175" s="301"/>
      <c r="AN175" s="301"/>
      <c r="AO175" s="301"/>
      <c r="AP175" s="301"/>
      <c r="AQ175" s="301"/>
      <c r="AR175" s="301"/>
      <c r="AS175" s="301"/>
    </row>
    <row r="176" spans="22:45" x14ac:dyDescent="0.25">
      <c r="V176" s="301"/>
      <c r="W176" s="301"/>
      <c r="X176" s="301"/>
      <c r="Y176" s="301"/>
      <c r="Z176" s="301"/>
      <c r="AA176" s="301"/>
      <c r="AB176" s="301"/>
      <c r="AC176" s="301"/>
      <c r="AD176" s="301"/>
      <c r="AE176" s="301"/>
      <c r="AF176" s="301"/>
      <c r="AG176" s="301"/>
      <c r="AH176" s="301"/>
      <c r="AI176" s="301"/>
      <c r="AJ176" s="301"/>
      <c r="AK176" s="301"/>
      <c r="AL176" s="301"/>
      <c r="AM176" s="301"/>
      <c r="AN176" s="301"/>
      <c r="AO176" s="301"/>
      <c r="AP176" s="301"/>
      <c r="AQ176" s="301"/>
      <c r="AR176" s="301"/>
      <c r="AS176" s="301"/>
    </row>
    <row r="177" spans="22:45" x14ac:dyDescent="0.25">
      <c r="V177" s="301"/>
      <c r="W177" s="301"/>
      <c r="X177" s="301"/>
      <c r="Y177" s="301"/>
      <c r="Z177" s="301"/>
      <c r="AA177" s="301"/>
      <c r="AB177" s="301"/>
      <c r="AC177" s="301"/>
      <c r="AD177" s="301"/>
      <c r="AE177" s="301"/>
      <c r="AF177" s="301"/>
      <c r="AG177" s="301"/>
      <c r="AH177" s="301"/>
      <c r="AI177" s="301"/>
      <c r="AJ177" s="301"/>
      <c r="AK177" s="301"/>
      <c r="AL177" s="301"/>
      <c r="AM177" s="301"/>
      <c r="AN177" s="301"/>
      <c r="AO177" s="301"/>
      <c r="AP177" s="301"/>
      <c r="AQ177" s="301"/>
      <c r="AR177" s="301"/>
      <c r="AS177" s="301"/>
    </row>
    <row r="178" spans="22:45" x14ac:dyDescent="0.25">
      <c r="V178" s="301"/>
      <c r="W178" s="301"/>
      <c r="X178" s="301"/>
      <c r="Y178" s="301"/>
      <c r="Z178" s="301"/>
      <c r="AA178" s="301"/>
      <c r="AB178" s="301"/>
      <c r="AC178" s="301"/>
      <c r="AD178" s="301"/>
      <c r="AE178" s="301"/>
      <c r="AF178" s="301"/>
      <c r="AG178" s="301"/>
      <c r="AH178" s="301"/>
      <c r="AI178" s="301"/>
      <c r="AJ178" s="301"/>
      <c r="AK178" s="301"/>
      <c r="AL178" s="301"/>
      <c r="AM178" s="301"/>
      <c r="AN178" s="301"/>
      <c r="AO178" s="301"/>
      <c r="AP178" s="301"/>
      <c r="AQ178" s="301"/>
      <c r="AR178" s="301"/>
      <c r="AS178" s="301"/>
    </row>
    <row r="179" spans="22:45" x14ac:dyDescent="0.25">
      <c r="V179" s="301"/>
      <c r="W179" s="301"/>
      <c r="X179" s="301"/>
      <c r="Y179" s="301"/>
      <c r="Z179" s="301"/>
      <c r="AA179" s="301"/>
      <c r="AB179" s="301"/>
      <c r="AC179" s="301"/>
      <c r="AD179" s="301"/>
      <c r="AE179" s="301"/>
      <c r="AF179" s="301"/>
      <c r="AG179" s="301"/>
      <c r="AH179" s="301"/>
      <c r="AI179" s="301"/>
      <c r="AJ179" s="301"/>
      <c r="AK179" s="301"/>
      <c r="AL179" s="301"/>
      <c r="AM179" s="301"/>
      <c r="AN179" s="301"/>
      <c r="AO179" s="301"/>
      <c r="AP179" s="301"/>
      <c r="AQ179" s="301"/>
      <c r="AR179" s="301"/>
      <c r="AS179" s="301"/>
    </row>
    <row r="180" spans="22:45" x14ac:dyDescent="0.25">
      <c r="V180" s="301"/>
      <c r="W180" s="301"/>
      <c r="X180" s="301"/>
      <c r="Y180" s="301"/>
      <c r="Z180" s="301"/>
      <c r="AA180" s="301"/>
      <c r="AB180" s="301"/>
      <c r="AC180" s="301"/>
      <c r="AD180" s="301"/>
      <c r="AE180" s="301"/>
      <c r="AF180" s="301"/>
      <c r="AG180" s="301"/>
      <c r="AH180" s="301"/>
      <c r="AI180" s="301"/>
      <c r="AJ180" s="301"/>
      <c r="AK180" s="301"/>
      <c r="AL180" s="301"/>
      <c r="AM180" s="301"/>
      <c r="AN180" s="301"/>
      <c r="AO180" s="301"/>
      <c r="AP180" s="301"/>
      <c r="AQ180" s="301"/>
      <c r="AR180" s="301"/>
      <c r="AS180" s="301"/>
    </row>
    <row r="181" spans="22:45" x14ac:dyDescent="0.25">
      <c r="V181" s="301"/>
      <c r="W181" s="301"/>
      <c r="X181" s="301"/>
      <c r="Y181" s="301"/>
      <c r="Z181" s="301"/>
      <c r="AA181" s="301"/>
      <c r="AB181" s="301"/>
      <c r="AC181" s="301"/>
      <c r="AD181" s="301"/>
      <c r="AE181" s="301"/>
      <c r="AF181" s="301"/>
      <c r="AG181" s="301"/>
      <c r="AH181" s="301"/>
      <c r="AI181" s="301"/>
      <c r="AJ181" s="301"/>
      <c r="AK181" s="301"/>
      <c r="AL181" s="301"/>
      <c r="AM181" s="301"/>
      <c r="AN181" s="301"/>
      <c r="AO181" s="301"/>
      <c r="AP181" s="301"/>
      <c r="AQ181" s="301"/>
      <c r="AR181" s="301"/>
      <c r="AS181" s="301"/>
    </row>
    <row r="182" spans="22:45" x14ac:dyDescent="0.25">
      <c r="V182" s="301"/>
      <c r="W182" s="301"/>
      <c r="X182" s="301"/>
      <c r="Y182" s="301"/>
      <c r="Z182" s="301"/>
      <c r="AA182" s="301"/>
      <c r="AB182" s="301"/>
      <c r="AC182" s="301"/>
      <c r="AD182" s="301"/>
      <c r="AE182" s="301"/>
      <c r="AF182" s="301"/>
      <c r="AG182" s="301"/>
      <c r="AH182" s="301"/>
      <c r="AI182" s="301"/>
      <c r="AJ182" s="301"/>
      <c r="AK182" s="301"/>
      <c r="AL182" s="301"/>
      <c r="AM182" s="301"/>
      <c r="AN182" s="301"/>
      <c r="AO182" s="301"/>
      <c r="AP182" s="301"/>
      <c r="AQ182" s="301"/>
      <c r="AR182" s="301"/>
      <c r="AS182" s="301"/>
    </row>
    <row r="183" spans="22:45" x14ac:dyDescent="0.25">
      <c r="V183" s="301"/>
      <c r="W183" s="301"/>
      <c r="X183" s="301"/>
      <c r="Y183" s="301"/>
      <c r="Z183" s="301"/>
      <c r="AA183" s="301"/>
      <c r="AB183" s="301"/>
      <c r="AC183" s="301"/>
      <c r="AD183" s="301"/>
      <c r="AE183" s="301"/>
      <c r="AF183" s="301"/>
      <c r="AG183" s="301"/>
      <c r="AH183" s="301"/>
      <c r="AI183" s="301"/>
      <c r="AJ183" s="301"/>
      <c r="AK183" s="301"/>
      <c r="AL183" s="301"/>
      <c r="AM183" s="301"/>
      <c r="AN183" s="301"/>
      <c r="AO183" s="301"/>
      <c r="AP183" s="301"/>
      <c r="AQ183" s="301"/>
      <c r="AR183" s="301"/>
      <c r="AS183" s="301"/>
    </row>
    <row r="184" spans="22:45" x14ac:dyDescent="0.25">
      <c r="V184" s="301"/>
      <c r="W184" s="301"/>
      <c r="X184" s="301"/>
      <c r="Y184" s="301"/>
      <c r="Z184" s="301"/>
      <c r="AA184" s="301"/>
      <c r="AB184" s="301"/>
      <c r="AC184" s="301"/>
      <c r="AD184" s="301"/>
      <c r="AE184" s="301"/>
      <c r="AF184" s="301"/>
      <c r="AG184" s="301"/>
      <c r="AH184" s="301"/>
      <c r="AI184" s="301"/>
      <c r="AJ184" s="301"/>
      <c r="AK184" s="301"/>
      <c r="AL184" s="301"/>
      <c r="AM184" s="301"/>
      <c r="AN184" s="301"/>
      <c r="AO184" s="301"/>
      <c r="AP184" s="301"/>
      <c r="AQ184" s="301"/>
      <c r="AR184" s="301"/>
      <c r="AS184" s="301"/>
    </row>
    <row r="185" spans="22:45" x14ac:dyDescent="0.25">
      <c r="V185" s="301"/>
      <c r="W185" s="301"/>
      <c r="X185" s="301"/>
      <c r="Y185" s="301"/>
      <c r="Z185" s="301"/>
      <c r="AA185" s="301"/>
      <c r="AB185" s="301"/>
      <c r="AC185" s="301"/>
      <c r="AD185" s="301"/>
      <c r="AE185" s="301"/>
      <c r="AF185" s="301"/>
      <c r="AG185" s="301"/>
      <c r="AH185" s="301"/>
      <c r="AI185" s="301"/>
      <c r="AJ185" s="301"/>
      <c r="AK185" s="301"/>
      <c r="AL185" s="301"/>
      <c r="AM185" s="301"/>
      <c r="AN185" s="301"/>
      <c r="AO185" s="301"/>
      <c r="AP185" s="301"/>
      <c r="AQ185" s="301"/>
      <c r="AR185" s="301"/>
      <c r="AS185" s="301"/>
    </row>
    <row r="186" spans="22:45" x14ac:dyDescent="0.25">
      <c r="V186" s="301"/>
      <c r="W186" s="301"/>
      <c r="X186" s="301"/>
      <c r="Y186" s="301"/>
      <c r="Z186" s="301"/>
      <c r="AA186" s="301"/>
      <c r="AB186" s="301"/>
      <c r="AC186" s="301"/>
      <c r="AD186" s="301"/>
      <c r="AE186" s="301"/>
      <c r="AF186" s="301"/>
      <c r="AG186" s="301"/>
      <c r="AH186" s="301"/>
      <c r="AI186" s="301"/>
      <c r="AJ186" s="301"/>
      <c r="AK186" s="301"/>
      <c r="AL186" s="301"/>
      <c r="AM186" s="301"/>
      <c r="AN186" s="301"/>
      <c r="AO186" s="301"/>
      <c r="AP186" s="301"/>
      <c r="AQ186" s="301"/>
      <c r="AR186" s="301"/>
      <c r="AS186" s="301"/>
    </row>
    <row r="187" spans="22:45" x14ac:dyDescent="0.25">
      <c r="V187" s="301"/>
      <c r="W187" s="301"/>
      <c r="X187" s="301"/>
      <c r="Y187" s="301"/>
      <c r="Z187" s="301"/>
      <c r="AA187" s="301"/>
      <c r="AB187" s="301"/>
      <c r="AC187" s="301"/>
      <c r="AD187" s="301"/>
      <c r="AE187" s="301"/>
      <c r="AF187" s="301"/>
      <c r="AG187" s="301"/>
      <c r="AH187" s="301"/>
      <c r="AI187" s="301"/>
      <c r="AJ187" s="301"/>
      <c r="AK187" s="301"/>
      <c r="AL187" s="301"/>
      <c r="AM187" s="301"/>
      <c r="AN187" s="301"/>
      <c r="AO187" s="301"/>
      <c r="AP187" s="301"/>
      <c r="AQ187" s="301"/>
      <c r="AR187" s="301"/>
      <c r="AS187" s="301"/>
    </row>
    <row r="188" spans="22:45" x14ac:dyDescent="0.25">
      <c r="V188" s="301"/>
      <c r="W188" s="301"/>
      <c r="X188" s="301"/>
      <c r="Y188" s="301"/>
      <c r="Z188" s="301"/>
      <c r="AA188" s="301"/>
      <c r="AB188" s="301"/>
      <c r="AC188" s="301"/>
      <c r="AD188" s="301"/>
      <c r="AE188" s="301"/>
      <c r="AF188" s="301"/>
      <c r="AG188" s="301"/>
      <c r="AH188" s="301"/>
      <c r="AI188" s="301"/>
      <c r="AJ188" s="301"/>
      <c r="AK188" s="301"/>
      <c r="AL188" s="301"/>
      <c r="AM188" s="301"/>
      <c r="AN188" s="301"/>
      <c r="AO188" s="301"/>
      <c r="AP188" s="301"/>
      <c r="AQ188" s="301"/>
      <c r="AR188" s="301"/>
      <c r="AS188" s="301"/>
    </row>
    <row r="189" spans="22:45" x14ac:dyDescent="0.25">
      <c r="V189" s="301"/>
      <c r="W189" s="301"/>
      <c r="X189" s="301"/>
      <c r="Y189" s="301"/>
      <c r="Z189" s="301"/>
      <c r="AA189" s="301"/>
      <c r="AB189" s="301"/>
      <c r="AC189" s="301"/>
      <c r="AD189" s="301"/>
      <c r="AE189" s="301"/>
      <c r="AF189" s="301"/>
      <c r="AG189" s="301"/>
      <c r="AH189" s="301"/>
      <c r="AI189" s="301"/>
      <c r="AJ189" s="301"/>
      <c r="AK189" s="301"/>
      <c r="AL189" s="301"/>
      <c r="AM189" s="301"/>
      <c r="AN189" s="301"/>
      <c r="AO189" s="301"/>
      <c r="AP189" s="301"/>
      <c r="AQ189" s="301"/>
      <c r="AR189" s="301"/>
      <c r="AS189" s="301"/>
    </row>
    <row r="190" spans="22:45" x14ac:dyDescent="0.25">
      <c r="V190" s="301"/>
      <c r="W190" s="301"/>
      <c r="X190" s="301"/>
      <c r="Y190" s="301"/>
      <c r="Z190" s="301"/>
      <c r="AA190" s="301"/>
      <c r="AB190" s="301"/>
      <c r="AC190" s="301"/>
      <c r="AD190" s="301"/>
      <c r="AE190" s="301"/>
      <c r="AF190" s="301"/>
      <c r="AG190" s="301"/>
      <c r="AH190" s="301"/>
      <c r="AI190" s="301"/>
      <c r="AJ190" s="301"/>
      <c r="AK190" s="301"/>
      <c r="AL190" s="301"/>
      <c r="AM190" s="301"/>
      <c r="AN190" s="301"/>
      <c r="AO190" s="301"/>
      <c r="AP190" s="301"/>
      <c r="AQ190" s="301"/>
      <c r="AR190" s="301"/>
      <c r="AS190" s="301"/>
    </row>
    <row r="191" spans="22:45" x14ac:dyDescent="0.25">
      <c r="V191" s="301"/>
      <c r="W191" s="301"/>
      <c r="X191" s="301"/>
      <c r="Y191" s="301"/>
      <c r="Z191" s="301"/>
      <c r="AA191" s="301"/>
      <c r="AB191" s="301"/>
      <c r="AC191" s="301"/>
      <c r="AD191" s="301"/>
      <c r="AE191" s="301"/>
      <c r="AF191" s="301"/>
      <c r="AG191" s="301"/>
      <c r="AH191" s="301"/>
      <c r="AI191" s="301"/>
      <c r="AJ191" s="301"/>
      <c r="AK191" s="301"/>
      <c r="AL191" s="301"/>
      <c r="AM191" s="301"/>
      <c r="AN191" s="301"/>
      <c r="AO191" s="301"/>
      <c r="AP191" s="301"/>
      <c r="AQ191" s="301"/>
      <c r="AR191" s="301"/>
      <c r="AS191" s="301"/>
    </row>
    <row r="192" spans="22:45" x14ac:dyDescent="0.25">
      <c r="V192" s="301"/>
      <c r="W192" s="301"/>
      <c r="X192" s="301"/>
      <c r="Y192" s="301"/>
      <c r="Z192" s="301"/>
      <c r="AA192" s="301"/>
      <c r="AB192" s="301"/>
      <c r="AC192" s="301"/>
      <c r="AD192" s="301"/>
      <c r="AE192" s="301"/>
      <c r="AF192" s="301"/>
      <c r="AG192" s="301"/>
      <c r="AH192" s="301"/>
      <c r="AI192" s="301"/>
      <c r="AJ192" s="301"/>
      <c r="AK192" s="301"/>
      <c r="AL192" s="301"/>
      <c r="AM192" s="301"/>
      <c r="AN192" s="301"/>
      <c r="AO192" s="301"/>
      <c r="AP192" s="301"/>
      <c r="AQ192" s="301"/>
      <c r="AR192" s="301"/>
      <c r="AS192" s="301"/>
    </row>
    <row r="193" spans="22:45" x14ac:dyDescent="0.25">
      <c r="V193" s="301"/>
      <c r="W193" s="301"/>
      <c r="X193" s="301"/>
      <c r="Y193" s="301"/>
      <c r="Z193" s="301"/>
      <c r="AA193" s="301"/>
      <c r="AB193" s="301"/>
      <c r="AC193" s="301"/>
      <c r="AD193" s="301"/>
      <c r="AE193" s="301"/>
      <c r="AF193" s="301"/>
      <c r="AG193" s="301"/>
      <c r="AH193" s="301"/>
      <c r="AI193" s="301"/>
      <c r="AJ193" s="301"/>
      <c r="AK193" s="301"/>
      <c r="AL193" s="301"/>
      <c r="AM193" s="301"/>
      <c r="AN193" s="301"/>
      <c r="AO193" s="301"/>
      <c r="AP193" s="301"/>
      <c r="AQ193" s="301"/>
      <c r="AR193" s="301"/>
      <c r="AS193" s="301"/>
    </row>
    <row r="194" spans="22:45" x14ac:dyDescent="0.25">
      <c r="V194" s="301"/>
      <c r="W194" s="301"/>
      <c r="X194" s="301"/>
      <c r="Y194" s="301"/>
      <c r="Z194" s="301"/>
      <c r="AA194" s="301"/>
      <c r="AB194" s="301"/>
      <c r="AC194" s="301"/>
      <c r="AD194" s="301"/>
      <c r="AE194" s="301"/>
      <c r="AF194" s="301"/>
      <c r="AG194" s="301"/>
      <c r="AH194" s="301"/>
      <c r="AI194" s="301"/>
      <c r="AJ194" s="301"/>
      <c r="AK194" s="301"/>
      <c r="AL194" s="301"/>
      <c r="AM194" s="301"/>
      <c r="AN194" s="301"/>
      <c r="AO194" s="301"/>
      <c r="AP194" s="301"/>
      <c r="AQ194" s="301"/>
      <c r="AR194" s="301"/>
      <c r="AS194" s="301"/>
    </row>
    <row r="195" spans="22:45" x14ac:dyDescent="0.25">
      <c r="V195" s="301"/>
      <c r="W195" s="301"/>
      <c r="X195" s="301"/>
      <c r="Y195" s="301"/>
      <c r="Z195" s="301"/>
      <c r="AA195" s="301"/>
      <c r="AB195" s="301"/>
      <c r="AC195" s="301"/>
      <c r="AD195" s="301"/>
      <c r="AE195" s="301"/>
      <c r="AF195" s="301"/>
      <c r="AG195" s="301"/>
      <c r="AH195" s="301"/>
      <c r="AI195" s="301"/>
      <c r="AJ195" s="301"/>
      <c r="AK195" s="301"/>
      <c r="AL195" s="301"/>
      <c r="AM195" s="301"/>
      <c r="AN195" s="301"/>
      <c r="AO195" s="301"/>
      <c r="AP195" s="301"/>
      <c r="AQ195" s="301"/>
      <c r="AR195" s="301"/>
      <c r="AS195" s="301"/>
    </row>
    <row r="196" spans="22:45" x14ac:dyDescent="0.25">
      <c r="V196" s="301"/>
      <c r="W196" s="301"/>
      <c r="X196" s="301"/>
      <c r="Y196" s="301"/>
      <c r="Z196" s="301"/>
      <c r="AA196" s="301"/>
      <c r="AB196" s="301"/>
      <c r="AC196" s="301"/>
      <c r="AD196" s="301"/>
      <c r="AE196" s="301"/>
      <c r="AF196" s="301"/>
      <c r="AG196" s="301"/>
      <c r="AH196" s="301"/>
      <c r="AI196" s="301"/>
      <c r="AJ196" s="301"/>
      <c r="AK196" s="301"/>
      <c r="AL196" s="301"/>
      <c r="AM196" s="301"/>
      <c r="AN196" s="301"/>
      <c r="AO196" s="301"/>
      <c r="AP196" s="301"/>
      <c r="AQ196" s="301"/>
      <c r="AR196" s="301"/>
      <c r="AS196" s="301"/>
    </row>
    <row r="197" spans="22:45" x14ac:dyDescent="0.25">
      <c r="V197" s="301"/>
      <c r="W197" s="301"/>
      <c r="X197" s="301"/>
      <c r="Y197" s="301"/>
      <c r="Z197" s="301"/>
      <c r="AA197" s="301"/>
      <c r="AB197" s="301"/>
      <c r="AC197" s="301"/>
      <c r="AD197" s="301"/>
      <c r="AE197" s="301"/>
      <c r="AF197" s="301"/>
      <c r="AG197" s="301"/>
      <c r="AH197" s="301"/>
      <c r="AI197" s="301"/>
      <c r="AJ197" s="301"/>
      <c r="AK197" s="301"/>
      <c r="AL197" s="301"/>
      <c r="AM197" s="301"/>
      <c r="AN197" s="301"/>
      <c r="AO197" s="301"/>
      <c r="AP197" s="301"/>
      <c r="AQ197" s="301"/>
      <c r="AR197" s="301"/>
      <c r="AS197" s="301"/>
    </row>
    <row r="198" spans="22:45" x14ac:dyDescent="0.25">
      <c r="V198" s="301"/>
      <c r="W198" s="301"/>
      <c r="X198" s="301"/>
      <c r="Y198" s="301"/>
      <c r="Z198" s="301"/>
      <c r="AA198" s="301"/>
      <c r="AB198" s="301"/>
      <c r="AC198" s="301"/>
      <c r="AD198" s="301"/>
      <c r="AE198" s="301"/>
      <c r="AF198" s="301"/>
      <c r="AG198" s="301"/>
      <c r="AH198" s="301"/>
      <c r="AI198" s="301"/>
      <c r="AJ198" s="301"/>
      <c r="AK198" s="301"/>
      <c r="AL198" s="301"/>
      <c r="AM198" s="301"/>
      <c r="AN198" s="301"/>
      <c r="AO198" s="301"/>
      <c r="AP198" s="301"/>
      <c r="AQ198" s="301"/>
      <c r="AR198" s="301"/>
      <c r="AS198" s="301"/>
    </row>
    <row r="199" spans="22:45" x14ac:dyDescent="0.25">
      <c r="V199" s="301"/>
      <c r="W199" s="301"/>
      <c r="X199" s="301"/>
      <c r="Y199" s="301"/>
      <c r="Z199" s="301"/>
      <c r="AA199" s="301"/>
      <c r="AB199" s="301"/>
      <c r="AC199" s="301"/>
      <c r="AD199" s="301"/>
      <c r="AE199" s="301"/>
      <c r="AF199" s="301"/>
      <c r="AG199" s="301"/>
      <c r="AH199" s="301"/>
      <c r="AI199" s="301"/>
      <c r="AJ199" s="301"/>
      <c r="AK199" s="301"/>
      <c r="AL199" s="301"/>
      <c r="AM199" s="301"/>
      <c r="AN199" s="301"/>
      <c r="AO199" s="301"/>
      <c r="AP199" s="301"/>
      <c r="AQ199" s="301"/>
      <c r="AR199" s="301"/>
      <c r="AS199" s="301"/>
    </row>
    <row r="200" spans="22:45" x14ac:dyDescent="0.25">
      <c r="V200" s="301"/>
      <c r="W200" s="301"/>
      <c r="X200" s="301"/>
      <c r="Y200" s="301"/>
      <c r="Z200" s="301"/>
      <c r="AA200" s="301"/>
      <c r="AB200" s="301"/>
      <c r="AC200" s="301"/>
      <c r="AD200" s="301"/>
      <c r="AE200" s="301"/>
      <c r="AF200" s="301"/>
      <c r="AG200" s="301"/>
      <c r="AH200" s="301"/>
      <c r="AI200" s="301"/>
      <c r="AJ200" s="301"/>
      <c r="AK200" s="301"/>
      <c r="AL200" s="301"/>
      <c r="AM200" s="301"/>
      <c r="AN200" s="301"/>
      <c r="AO200" s="301"/>
      <c r="AP200" s="301"/>
      <c r="AQ200" s="301"/>
      <c r="AR200" s="301"/>
      <c r="AS200" s="301"/>
    </row>
    <row r="201" spans="22:45" x14ac:dyDescent="0.25">
      <c r="V201" s="301"/>
      <c r="W201" s="301"/>
      <c r="X201" s="301"/>
      <c r="Y201" s="301"/>
      <c r="Z201" s="301"/>
      <c r="AA201" s="301"/>
      <c r="AB201" s="301"/>
      <c r="AC201" s="301"/>
      <c r="AD201" s="301"/>
      <c r="AE201" s="301"/>
      <c r="AF201" s="301"/>
      <c r="AG201" s="301"/>
      <c r="AH201" s="301"/>
      <c r="AI201" s="301"/>
      <c r="AJ201" s="301"/>
      <c r="AK201" s="301"/>
      <c r="AL201" s="301"/>
      <c r="AM201" s="301"/>
      <c r="AN201" s="301"/>
      <c r="AO201" s="301"/>
      <c r="AP201" s="301"/>
      <c r="AQ201" s="301"/>
      <c r="AR201" s="301"/>
      <c r="AS201" s="301"/>
    </row>
    <row r="202" spans="22:45" x14ac:dyDescent="0.25">
      <c r="V202" s="301"/>
      <c r="W202" s="301"/>
      <c r="X202" s="301"/>
      <c r="Y202" s="301"/>
      <c r="Z202" s="301"/>
      <c r="AA202" s="301"/>
      <c r="AB202" s="301"/>
      <c r="AC202" s="301"/>
      <c r="AD202" s="301"/>
      <c r="AE202" s="301"/>
      <c r="AF202" s="301"/>
      <c r="AG202" s="301"/>
      <c r="AH202" s="301"/>
      <c r="AI202" s="301"/>
      <c r="AJ202" s="301"/>
      <c r="AK202" s="301"/>
      <c r="AL202" s="301"/>
      <c r="AM202" s="301"/>
      <c r="AN202" s="301"/>
      <c r="AO202" s="301"/>
      <c r="AP202" s="301"/>
      <c r="AQ202" s="301"/>
      <c r="AR202" s="301"/>
      <c r="AS202" s="301"/>
    </row>
    <row r="203" spans="22:45" x14ac:dyDescent="0.25">
      <c r="V203" s="301"/>
      <c r="W203" s="301"/>
      <c r="X203" s="301"/>
      <c r="Y203" s="301"/>
      <c r="Z203" s="301"/>
      <c r="AA203" s="301"/>
      <c r="AB203" s="301"/>
      <c r="AC203" s="301"/>
      <c r="AD203" s="301"/>
      <c r="AE203" s="301"/>
      <c r="AF203" s="301"/>
      <c r="AG203" s="301"/>
      <c r="AH203" s="301"/>
      <c r="AI203" s="301"/>
      <c r="AJ203" s="301"/>
      <c r="AK203" s="301"/>
      <c r="AL203" s="301"/>
      <c r="AM203" s="301"/>
      <c r="AN203" s="301"/>
      <c r="AO203" s="301"/>
      <c r="AP203" s="301"/>
      <c r="AQ203" s="301"/>
      <c r="AR203" s="301"/>
      <c r="AS203" s="301"/>
    </row>
    <row r="204" spans="22:45" x14ac:dyDescent="0.25">
      <c r="V204" s="301"/>
      <c r="W204" s="301"/>
      <c r="X204" s="301"/>
      <c r="Y204" s="301"/>
      <c r="Z204" s="301"/>
      <c r="AA204" s="301"/>
      <c r="AB204" s="301"/>
      <c r="AC204" s="301"/>
      <c r="AD204" s="301"/>
      <c r="AE204" s="301"/>
      <c r="AF204" s="301"/>
      <c r="AG204" s="301"/>
      <c r="AH204" s="301"/>
      <c r="AI204" s="301"/>
      <c r="AJ204" s="301"/>
      <c r="AK204" s="301"/>
      <c r="AL204" s="301"/>
      <c r="AM204" s="301"/>
      <c r="AN204" s="301"/>
      <c r="AO204" s="301"/>
      <c r="AP204" s="301"/>
      <c r="AQ204" s="301"/>
      <c r="AR204" s="301"/>
      <c r="AS204" s="301"/>
    </row>
    <row r="205" spans="22:45" x14ac:dyDescent="0.25">
      <c r="V205" s="301"/>
      <c r="W205" s="301"/>
      <c r="X205" s="301"/>
      <c r="Y205" s="301"/>
      <c r="Z205" s="301"/>
      <c r="AA205" s="301"/>
      <c r="AB205" s="301"/>
      <c r="AC205" s="301"/>
      <c r="AD205" s="301"/>
      <c r="AE205" s="301"/>
      <c r="AF205" s="301"/>
      <c r="AG205" s="301"/>
      <c r="AH205" s="301"/>
      <c r="AI205" s="301"/>
      <c r="AJ205" s="301"/>
      <c r="AK205" s="301"/>
      <c r="AL205" s="301"/>
      <c r="AM205" s="301"/>
      <c r="AN205" s="301"/>
      <c r="AO205" s="301"/>
      <c r="AP205" s="301"/>
      <c r="AQ205" s="301"/>
      <c r="AR205" s="301"/>
      <c r="AS205" s="301"/>
    </row>
    <row r="206" spans="22:45" x14ac:dyDescent="0.25">
      <c r="V206" s="301"/>
      <c r="W206" s="301"/>
      <c r="X206" s="301"/>
      <c r="Y206" s="301"/>
      <c r="Z206" s="301"/>
      <c r="AA206" s="301"/>
      <c r="AB206" s="301"/>
      <c r="AC206" s="301"/>
      <c r="AD206" s="301"/>
      <c r="AE206" s="301"/>
      <c r="AF206" s="301"/>
      <c r="AG206" s="301"/>
      <c r="AH206" s="301"/>
      <c r="AI206" s="301"/>
      <c r="AJ206" s="301"/>
      <c r="AK206" s="301"/>
      <c r="AL206" s="301"/>
      <c r="AM206" s="301"/>
      <c r="AN206" s="301"/>
      <c r="AO206" s="301"/>
      <c r="AP206" s="301"/>
      <c r="AQ206" s="301"/>
      <c r="AR206" s="301"/>
      <c r="AS206" s="301"/>
    </row>
    <row r="207" spans="22:45" x14ac:dyDescent="0.25">
      <c r="V207" s="301"/>
      <c r="W207" s="301"/>
      <c r="X207" s="301"/>
      <c r="Y207" s="301"/>
      <c r="Z207" s="301"/>
      <c r="AA207" s="301"/>
      <c r="AB207" s="301"/>
      <c r="AC207" s="301"/>
      <c r="AD207" s="301"/>
      <c r="AE207" s="301"/>
      <c r="AF207" s="301"/>
      <c r="AG207" s="301"/>
      <c r="AH207" s="301"/>
      <c r="AI207" s="301"/>
      <c r="AJ207" s="301"/>
      <c r="AK207" s="301"/>
      <c r="AL207" s="301"/>
      <c r="AM207" s="301"/>
      <c r="AN207" s="301"/>
      <c r="AO207" s="301"/>
      <c r="AP207" s="301"/>
      <c r="AQ207" s="301"/>
      <c r="AR207" s="301"/>
      <c r="AS207" s="301"/>
    </row>
    <row r="208" spans="22:45" x14ac:dyDescent="0.25">
      <c r="V208" s="301"/>
      <c r="W208" s="301"/>
      <c r="X208" s="301"/>
      <c r="Y208" s="301"/>
      <c r="Z208" s="301"/>
      <c r="AA208" s="301"/>
      <c r="AB208" s="301"/>
      <c r="AC208" s="301"/>
      <c r="AD208" s="301"/>
      <c r="AE208" s="301"/>
      <c r="AF208" s="301"/>
      <c r="AG208" s="301"/>
      <c r="AH208" s="301"/>
      <c r="AI208" s="301"/>
      <c r="AJ208" s="301"/>
      <c r="AK208" s="301"/>
      <c r="AL208" s="301"/>
      <c r="AM208" s="301"/>
      <c r="AN208" s="301"/>
      <c r="AO208" s="301"/>
      <c r="AP208" s="301"/>
      <c r="AQ208" s="301"/>
      <c r="AR208" s="301"/>
      <c r="AS208" s="301"/>
    </row>
    <row r="209" spans="22:45" x14ac:dyDescent="0.25">
      <c r="V209" s="301"/>
      <c r="W209" s="301"/>
      <c r="X209" s="301"/>
      <c r="Y209" s="301"/>
      <c r="Z209" s="301"/>
      <c r="AA209" s="301"/>
      <c r="AB209" s="301"/>
      <c r="AC209" s="301"/>
      <c r="AD209" s="301"/>
      <c r="AE209" s="301"/>
      <c r="AF209" s="301"/>
      <c r="AG209" s="301"/>
      <c r="AH209" s="301"/>
      <c r="AI209" s="301"/>
      <c r="AJ209" s="301"/>
      <c r="AK209" s="301"/>
      <c r="AL209" s="301"/>
      <c r="AM209" s="301"/>
      <c r="AN209" s="301"/>
      <c r="AO209" s="301"/>
      <c r="AP209" s="301"/>
      <c r="AQ209" s="301"/>
      <c r="AR209" s="301"/>
      <c r="AS209" s="301"/>
    </row>
    <row r="210" spans="22:45" x14ac:dyDescent="0.25">
      <c r="V210" s="301"/>
      <c r="W210" s="301"/>
      <c r="X210" s="301"/>
      <c r="Y210" s="301"/>
      <c r="Z210" s="301"/>
      <c r="AA210" s="301"/>
      <c r="AB210" s="301"/>
      <c r="AC210" s="301"/>
      <c r="AD210" s="301"/>
      <c r="AE210" s="301"/>
      <c r="AF210" s="301"/>
      <c r="AG210" s="301"/>
      <c r="AH210" s="301"/>
      <c r="AI210" s="301"/>
      <c r="AJ210" s="301"/>
      <c r="AK210" s="301"/>
      <c r="AL210" s="301"/>
      <c r="AM210" s="301"/>
      <c r="AN210" s="301"/>
      <c r="AO210" s="301"/>
      <c r="AP210" s="301"/>
      <c r="AQ210" s="301"/>
      <c r="AR210" s="301"/>
      <c r="AS210" s="301"/>
    </row>
    <row r="211" spans="22:45" x14ac:dyDescent="0.25">
      <c r="V211" s="301"/>
      <c r="W211" s="301"/>
      <c r="X211" s="301"/>
      <c r="Y211" s="301"/>
      <c r="Z211" s="301"/>
      <c r="AA211" s="301"/>
      <c r="AB211" s="301"/>
      <c r="AC211" s="301"/>
      <c r="AD211" s="301"/>
      <c r="AE211" s="301"/>
      <c r="AF211" s="301"/>
      <c r="AG211" s="301"/>
      <c r="AH211" s="301"/>
      <c r="AI211" s="301"/>
      <c r="AJ211" s="301"/>
      <c r="AK211" s="301"/>
      <c r="AL211" s="301"/>
      <c r="AM211" s="301"/>
      <c r="AN211" s="301"/>
      <c r="AO211" s="301"/>
      <c r="AP211" s="301"/>
      <c r="AQ211" s="301"/>
      <c r="AR211" s="301"/>
      <c r="AS211" s="301"/>
    </row>
    <row r="212" spans="22:45" x14ac:dyDescent="0.25">
      <c r="V212" s="301"/>
      <c r="W212" s="301"/>
      <c r="X212" s="301"/>
      <c r="Y212" s="301"/>
      <c r="Z212" s="301"/>
      <c r="AA212" s="301"/>
      <c r="AB212" s="301"/>
      <c r="AC212" s="301"/>
      <c r="AD212" s="301"/>
      <c r="AE212" s="301"/>
      <c r="AF212" s="301"/>
      <c r="AG212" s="301"/>
      <c r="AH212" s="301"/>
      <c r="AI212" s="301"/>
      <c r="AJ212" s="301"/>
      <c r="AK212" s="301"/>
      <c r="AL212" s="301"/>
      <c r="AM212" s="301"/>
      <c r="AN212" s="301"/>
      <c r="AO212" s="301"/>
      <c r="AP212" s="301"/>
      <c r="AQ212" s="301"/>
      <c r="AR212" s="301"/>
      <c r="AS212" s="301"/>
    </row>
    <row r="213" spans="22:45" x14ac:dyDescent="0.25">
      <c r="V213" s="301"/>
      <c r="W213" s="301"/>
      <c r="X213" s="301"/>
      <c r="Y213" s="301"/>
      <c r="Z213" s="301"/>
      <c r="AA213" s="301"/>
      <c r="AB213" s="301"/>
      <c r="AC213" s="301"/>
      <c r="AD213" s="301"/>
      <c r="AE213" s="301"/>
      <c r="AF213" s="301"/>
      <c r="AG213" s="301"/>
      <c r="AH213" s="301"/>
      <c r="AI213" s="301"/>
      <c r="AJ213" s="301"/>
      <c r="AK213" s="301"/>
      <c r="AL213" s="301"/>
      <c r="AM213" s="301"/>
      <c r="AN213" s="301"/>
      <c r="AO213" s="301"/>
      <c r="AP213" s="301"/>
      <c r="AQ213" s="301"/>
      <c r="AR213" s="301"/>
      <c r="AS213" s="301"/>
    </row>
    <row r="214" spans="22:45" x14ac:dyDescent="0.25">
      <c r="V214" s="301"/>
      <c r="W214" s="301"/>
      <c r="X214" s="301"/>
      <c r="Y214" s="301"/>
      <c r="Z214" s="301"/>
      <c r="AA214" s="301"/>
      <c r="AB214" s="301"/>
      <c r="AC214" s="301"/>
      <c r="AD214" s="301"/>
      <c r="AE214" s="301"/>
      <c r="AF214" s="301"/>
      <c r="AG214" s="301"/>
      <c r="AH214" s="301"/>
      <c r="AI214" s="301"/>
      <c r="AJ214" s="301"/>
      <c r="AK214" s="301"/>
      <c r="AL214" s="301"/>
      <c r="AM214" s="301"/>
      <c r="AN214" s="301"/>
      <c r="AO214" s="301"/>
      <c r="AP214" s="301"/>
      <c r="AQ214" s="301"/>
      <c r="AR214" s="301"/>
      <c r="AS214" s="301"/>
    </row>
    <row r="215" spans="22:45" x14ac:dyDescent="0.25">
      <c r="V215" s="301"/>
      <c r="W215" s="301"/>
      <c r="X215" s="301"/>
      <c r="Y215" s="301"/>
      <c r="Z215" s="301"/>
      <c r="AA215" s="301"/>
      <c r="AB215" s="301"/>
      <c r="AC215" s="301"/>
      <c r="AD215" s="301"/>
      <c r="AE215" s="301"/>
      <c r="AF215" s="301"/>
      <c r="AG215" s="301"/>
      <c r="AH215" s="301"/>
      <c r="AI215" s="301"/>
      <c r="AJ215" s="301"/>
      <c r="AK215" s="301"/>
      <c r="AL215" s="301"/>
      <c r="AM215" s="301"/>
      <c r="AN215" s="301"/>
      <c r="AO215" s="301"/>
      <c r="AP215" s="301"/>
      <c r="AQ215" s="301"/>
      <c r="AR215" s="301"/>
      <c r="AS215" s="301"/>
    </row>
    <row r="216" spans="22:45" x14ac:dyDescent="0.25">
      <c r="V216" s="301"/>
      <c r="W216" s="301"/>
      <c r="X216" s="301"/>
      <c r="Y216" s="301"/>
      <c r="Z216" s="301"/>
      <c r="AA216" s="301"/>
      <c r="AB216" s="301"/>
      <c r="AC216" s="301"/>
      <c r="AD216" s="301"/>
      <c r="AE216" s="301"/>
      <c r="AF216" s="301"/>
      <c r="AG216" s="301"/>
      <c r="AH216" s="301"/>
      <c r="AI216" s="301"/>
      <c r="AJ216" s="301"/>
      <c r="AK216" s="301"/>
      <c r="AL216" s="301"/>
      <c r="AM216" s="301"/>
      <c r="AN216" s="301"/>
      <c r="AO216" s="301"/>
      <c r="AP216" s="301"/>
      <c r="AQ216" s="301"/>
      <c r="AR216" s="301"/>
      <c r="AS216" s="301"/>
    </row>
    <row r="217" spans="22:45" x14ac:dyDescent="0.25">
      <c r="V217" s="301"/>
      <c r="W217" s="301"/>
      <c r="X217" s="301"/>
      <c r="Y217" s="301"/>
      <c r="Z217" s="301"/>
      <c r="AA217" s="301"/>
      <c r="AB217" s="301"/>
      <c r="AC217" s="301"/>
      <c r="AD217" s="301"/>
      <c r="AE217" s="301"/>
      <c r="AF217" s="301"/>
      <c r="AG217" s="301"/>
      <c r="AH217" s="301"/>
      <c r="AI217" s="301"/>
      <c r="AJ217" s="301"/>
      <c r="AK217" s="301"/>
      <c r="AL217" s="301"/>
      <c r="AM217" s="301"/>
      <c r="AN217" s="301"/>
      <c r="AO217" s="301"/>
      <c r="AP217" s="301"/>
      <c r="AQ217" s="301"/>
      <c r="AR217" s="301"/>
      <c r="AS217" s="301"/>
    </row>
    <row r="218" spans="22:45" x14ac:dyDescent="0.25">
      <c r="V218" s="301"/>
      <c r="W218" s="301"/>
      <c r="X218" s="301"/>
      <c r="Y218" s="301"/>
      <c r="Z218" s="301"/>
      <c r="AA218" s="301"/>
      <c r="AB218" s="301"/>
      <c r="AC218" s="301"/>
      <c r="AD218" s="301"/>
      <c r="AE218" s="301"/>
      <c r="AF218" s="301"/>
      <c r="AG218" s="301"/>
      <c r="AH218" s="301"/>
      <c r="AI218" s="301"/>
      <c r="AJ218" s="301"/>
      <c r="AK218" s="301"/>
      <c r="AL218" s="301"/>
      <c r="AM218" s="301"/>
      <c r="AN218" s="301"/>
      <c r="AO218" s="301"/>
      <c r="AP218" s="301"/>
      <c r="AQ218" s="301"/>
      <c r="AR218" s="301"/>
      <c r="AS218" s="301"/>
    </row>
    <row r="219" spans="22:45" x14ac:dyDescent="0.25">
      <c r="V219" s="301"/>
      <c r="W219" s="301"/>
      <c r="X219" s="301"/>
      <c r="Y219" s="301"/>
      <c r="Z219" s="301"/>
      <c r="AA219" s="301"/>
      <c r="AB219" s="301"/>
      <c r="AC219" s="301"/>
      <c r="AD219" s="301"/>
      <c r="AE219" s="301"/>
      <c r="AF219" s="301"/>
      <c r="AG219" s="301"/>
      <c r="AH219" s="301"/>
      <c r="AI219" s="301"/>
      <c r="AJ219" s="301"/>
      <c r="AK219" s="301"/>
      <c r="AL219" s="301"/>
      <c r="AM219" s="301"/>
      <c r="AN219" s="301"/>
      <c r="AO219" s="301"/>
      <c r="AP219" s="301"/>
      <c r="AQ219" s="301"/>
      <c r="AR219" s="301"/>
      <c r="AS219" s="301"/>
    </row>
    <row r="220" spans="22:45" x14ac:dyDescent="0.25">
      <c r="V220" s="301"/>
      <c r="W220" s="301"/>
      <c r="X220" s="301"/>
      <c r="Y220" s="301"/>
      <c r="Z220" s="301"/>
      <c r="AA220" s="301"/>
      <c r="AB220" s="301"/>
      <c r="AC220" s="301"/>
      <c r="AD220" s="301"/>
      <c r="AE220" s="301"/>
      <c r="AF220" s="301"/>
      <c r="AG220" s="301"/>
      <c r="AH220" s="301"/>
      <c r="AI220" s="301"/>
      <c r="AJ220" s="301"/>
      <c r="AK220" s="301"/>
      <c r="AL220" s="301"/>
      <c r="AM220" s="301"/>
      <c r="AN220" s="301"/>
      <c r="AO220" s="301"/>
      <c r="AP220" s="301"/>
      <c r="AQ220" s="301"/>
      <c r="AR220" s="301"/>
      <c r="AS220" s="301"/>
    </row>
    <row r="221" spans="22:45" x14ac:dyDescent="0.25">
      <c r="V221" s="301"/>
      <c r="W221" s="301"/>
      <c r="X221" s="301"/>
      <c r="Y221" s="301"/>
      <c r="Z221" s="301"/>
      <c r="AA221" s="301"/>
      <c r="AB221" s="301"/>
      <c r="AC221" s="301"/>
      <c r="AD221" s="301"/>
      <c r="AE221" s="301"/>
      <c r="AF221" s="301"/>
      <c r="AG221" s="301"/>
      <c r="AH221" s="301"/>
      <c r="AI221" s="301"/>
      <c r="AJ221" s="301"/>
      <c r="AK221" s="301"/>
      <c r="AL221" s="301"/>
      <c r="AM221" s="301"/>
      <c r="AN221" s="301"/>
      <c r="AO221" s="301"/>
      <c r="AP221" s="301"/>
      <c r="AQ221" s="301"/>
      <c r="AR221" s="301"/>
      <c r="AS221" s="301"/>
    </row>
    <row r="222" spans="22:45" x14ac:dyDescent="0.25">
      <c r="V222" s="301"/>
      <c r="W222" s="301"/>
      <c r="X222" s="301"/>
      <c r="Y222" s="301"/>
      <c r="Z222" s="301"/>
      <c r="AA222" s="301"/>
      <c r="AB222" s="301"/>
      <c r="AC222" s="301"/>
      <c r="AD222" s="301"/>
      <c r="AE222" s="301"/>
      <c r="AF222" s="301"/>
      <c r="AG222" s="301"/>
      <c r="AH222" s="301"/>
      <c r="AI222" s="301"/>
      <c r="AJ222" s="301"/>
      <c r="AK222" s="301"/>
      <c r="AL222" s="301"/>
      <c r="AM222" s="301"/>
      <c r="AN222" s="301"/>
      <c r="AO222" s="301"/>
      <c r="AP222" s="301"/>
      <c r="AQ222" s="301"/>
      <c r="AR222" s="301"/>
      <c r="AS222" s="301"/>
    </row>
    <row r="223" spans="22:45" x14ac:dyDescent="0.25">
      <c r="V223" s="301"/>
      <c r="W223" s="301"/>
      <c r="X223" s="301"/>
      <c r="Y223" s="301"/>
      <c r="Z223" s="301"/>
      <c r="AA223" s="301"/>
      <c r="AB223" s="301"/>
      <c r="AC223" s="301"/>
      <c r="AD223" s="301"/>
      <c r="AE223" s="301"/>
      <c r="AF223" s="301"/>
      <c r="AG223" s="301"/>
      <c r="AH223" s="301"/>
      <c r="AI223" s="301"/>
      <c r="AJ223" s="301"/>
      <c r="AK223" s="301"/>
      <c r="AL223" s="301"/>
      <c r="AM223" s="301"/>
      <c r="AN223" s="301"/>
      <c r="AO223" s="301"/>
      <c r="AP223" s="301"/>
      <c r="AQ223" s="301"/>
      <c r="AR223" s="301"/>
      <c r="AS223" s="301"/>
    </row>
    <row r="224" spans="22:45" x14ac:dyDescent="0.25">
      <c r="V224" s="301"/>
      <c r="W224" s="301"/>
      <c r="X224" s="301"/>
      <c r="Y224" s="301"/>
      <c r="Z224" s="301"/>
      <c r="AA224" s="301"/>
      <c r="AB224" s="301"/>
      <c r="AC224" s="301"/>
      <c r="AD224" s="301"/>
      <c r="AE224" s="301"/>
      <c r="AF224" s="301"/>
      <c r="AG224" s="301"/>
      <c r="AH224" s="301"/>
      <c r="AI224" s="301"/>
      <c r="AJ224" s="301"/>
      <c r="AK224" s="301"/>
      <c r="AL224" s="301"/>
      <c r="AM224" s="301"/>
      <c r="AN224" s="301"/>
      <c r="AO224" s="301"/>
      <c r="AP224" s="301"/>
      <c r="AQ224" s="301"/>
      <c r="AR224" s="301"/>
      <c r="AS224" s="301"/>
    </row>
    <row r="225" spans="22:45" x14ac:dyDescent="0.25">
      <c r="V225" s="301"/>
      <c r="W225" s="301"/>
      <c r="X225" s="301"/>
      <c r="Y225" s="301"/>
      <c r="Z225" s="301"/>
      <c r="AA225" s="301"/>
      <c r="AB225" s="301"/>
      <c r="AC225" s="301"/>
      <c r="AD225" s="301"/>
      <c r="AE225" s="301"/>
      <c r="AF225" s="301"/>
      <c r="AG225" s="301"/>
      <c r="AH225" s="301"/>
      <c r="AI225" s="301"/>
      <c r="AJ225" s="301"/>
      <c r="AK225" s="301"/>
      <c r="AL225" s="301"/>
      <c r="AM225" s="301"/>
      <c r="AN225" s="301"/>
      <c r="AO225" s="301"/>
      <c r="AP225" s="301"/>
      <c r="AQ225" s="301"/>
      <c r="AR225" s="301"/>
      <c r="AS225" s="301"/>
    </row>
    <row r="226" spans="22:45" x14ac:dyDescent="0.25">
      <c r="V226" s="301"/>
      <c r="W226" s="301"/>
      <c r="X226" s="301"/>
      <c r="Y226" s="301"/>
      <c r="Z226" s="301"/>
      <c r="AA226" s="301"/>
      <c r="AB226" s="301"/>
      <c r="AC226" s="301"/>
      <c r="AD226" s="301"/>
      <c r="AE226" s="301"/>
      <c r="AF226" s="301"/>
      <c r="AG226" s="301"/>
      <c r="AH226" s="301"/>
      <c r="AI226" s="301"/>
      <c r="AJ226" s="301"/>
      <c r="AK226" s="301"/>
      <c r="AL226" s="301"/>
      <c r="AM226" s="301"/>
      <c r="AN226" s="301"/>
      <c r="AO226" s="301"/>
      <c r="AP226" s="301"/>
      <c r="AQ226" s="301"/>
      <c r="AR226" s="301"/>
      <c r="AS226" s="301"/>
    </row>
    <row r="227" spans="22:45" x14ac:dyDescent="0.25">
      <c r="V227" s="301"/>
      <c r="W227" s="301"/>
      <c r="X227" s="301"/>
      <c r="Y227" s="301"/>
      <c r="Z227" s="301"/>
      <c r="AA227" s="301"/>
      <c r="AB227" s="301"/>
      <c r="AC227" s="301"/>
      <c r="AD227" s="301"/>
      <c r="AE227" s="301"/>
      <c r="AF227" s="301"/>
      <c r="AG227" s="301"/>
      <c r="AH227" s="301"/>
      <c r="AI227" s="301"/>
      <c r="AJ227" s="301"/>
      <c r="AK227" s="301"/>
      <c r="AL227" s="301"/>
      <c r="AM227" s="301"/>
      <c r="AN227" s="301"/>
      <c r="AO227" s="301"/>
      <c r="AP227" s="301"/>
      <c r="AQ227" s="301"/>
      <c r="AR227" s="301"/>
      <c r="AS227" s="301"/>
    </row>
    <row r="228" spans="22:45" x14ac:dyDescent="0.25">
      <c r="V228" s="301"/>
      <c r="W228" s="301"/>
      <c r="X228" s="301"/>
      <c r="Y228" s="301"/>
      <c r="Z228" s="301"/>
      <c r="AA228" s="301"/>
      <c r="AB228" s="301"/>
      <c r="AC228" s="301"/>
      <c r="AD228" s="301"/>
      <c r="AE228" s="301"/>
      <c r="AF228" s="301"/>
      <c r="AG228" s="301"/>
      <c r="AH228" s="301"/>
      <c r="AI228" s="301"/>
      <c r="AJ228" s="301"/>
      <c r="AK228" s="301"/>
      <c r="AL228" s="301"/>
      <c r="AM228" s="301"/>
      <c r="AN228" s="301"/>
      <c r="AO228" s="301"/>
      <c r="AP228" s="301"/>
      <c r="AQ228" s="301"/>
      <c r="AR228" s="301"/>
      <c r="AS228" s="301"/>
    </row>
    <row r="229" spans="22:45" x14ac:dyDescent="0.25">
      <c r="V229" s="301"/>
      <c r="W229" s="301"/>
      <c r="X229" s="301"/>
      <c r="Y229" s="301"/>
      <c r="Z229" s="301"/>
      <c r="AA229" s="301"/>
      <c r="AB229" s="301"/>
      <c r="AC229" s="301"/>
      <c r="AD229" s="301"/>
      <c r="AE229" s="301"/>
      <c r="AF229" s="301"/>
      <c r="AG229" s="301"/>
      <c r="AH229" s="301"/>
      <c r="AI229" s="301"/>
      <c r="AJ229" s="301"/>
      <c r="AK229" s="301"/>
      <c r="AL229" s="301"/>
      <c r="AM229" s="301"/>
      <c r="AN229" s="301"/>
      <c r="AO229" s="301"/>
      <c r="AP229" s="301"/>
      <c r="AQ229" s="301"/>
      <c r="AR229" s="301"/>
      <c r="AS229" s="301"/>
    </row>
    <row r="230" spans="22:45" x14ac:dyDescent="0.25">
      <c r="V230" s="301"/>
      <c r="W230" s="301"/>
      <c r="X230" s="301"/>
      <c r="Y230" s="301"/>
      <c r="Z230" s="301"/>
      <c r="AA230" s="301"/>
      <c r="AB230" s="301"/>
      <c r="AC230" s="301"/>
      <c r="AD230" s="301"/>
      <c r="AE230" s="301"/>
      <c r="AF230" s="301"/>
      <c r="AG230" s="301"/>
      <c r="AH230" s="301"/>
      <c r="AI230" s="301"/>
      <c r="AJ230" s="301"/>
      <c r="AK230" s="301"/>
      <c r="AL230" s="301"/>
      <c r="AM230" s="301"/>
      <c r="AN230" s="301"/>
      <c r="AO230" s="301"/>
      <c r="AP230" s="301"/>
      <c r="AQ230" s="301"/>
      <c r="AR230" s="301"/>
      <c r="AS230" s="301"/>
    </row>
    <row r="231" spans="22:45" x14ac:dyDescent="0.25">
      <c r="V231" s="301"/>
      <c r="W231" s="301"/>
      <c r="X231" s="301"/>
      <c r="Y231" s="301"/>
      <c r="Z231" s="301"/>
      <c r="AA231" s="301"/>
      <c r="AB231" s="301"/>
      <c r="AC231" s="301"/>
      <c r="AD231" s="301"/>
      <c r="AE231" s="301"/>
      <c r="AF231" s="301"/>
      <c r="AG231" s="301"/>
      <c r="AH231" s="301"/>
      <c r="AI231" s="301"/>
      <c r="AJ231" s="301"/>
      <c r="AK231" s="301"/>
      <c r="AL231" s="301"/>
      <c r="AM231" s="301"/>
      <c r="AN231" s="301"/>
      <c r="AO231" s="301"/>
      <c r="AP231" s="301"/>
      <c r="AQ231" s="301"/>
      <c r="AR231" s="301"/>
      <c r="AS231" s="301"/>
    </row>
    <row r="232" spans="22:45" x14ac:dyDescent="0.25">
      <c r="V232" s="301"/>
      <c r="W232" s="301"/>
      <c r="X232" s="301"/>
      <c r="Y232" s="301"/>
      <c r="Z232" s="301"/>
      <c r="AA232" s="301"/>
      <c r="AB232" s="301"/>
      <c r="AC232" s="301"/>
      <c r="AD232" s="301"/>
      <c r="AE232" s="301"/>
      <c r="AF232" s="301"/>
      <c r="AG232" s="301"/>
      <c r="AH232" s="301"/>
      <c r="AI232" s="301"/>
      <c r="AJ232" s="301"/>
      <c r="AK232" s="301"/>
      <c r="AL232" s="301"/>
      <c r="AM232" s="301"/>
      <c r="AN232" s="301"/>
      <c r="AO232" s="301"/>
      <c r="AP232" s="301"/>
      <c r="AQ232" s="301"/>
      <c r="AR232" s="301"/>
      <c r="AS232" s="301"/>
    </row>
    <row r="233" spans="22:45" x14ac:dyDescent="0.25">
      <c r="V233" s="301"/>
      <c r="W233" s="301"/>
      <c r="X233" s="301"/>
      <c r="Y233" s="301"/>
      <c r="Z233" s="301"/>
      <c r="AA233" s="301"/>
      <c r="AB233" s="301"/>
      <c r="AC233" s="301"/>
      <c r="AD233" s="301"/>
      <c r="AE233" s="301"/>
      <c r="AF233" s="301"/>
      <c r="AG233" s="301"/>
      <c r="AH233" s="301"/>
      <c r="AI233" s="301"/>
      <c r="AJ233" s="301"/>
      <c r="AK233" s="301"/>
      <c r="AL233" s="301"/>
      <c r="AM233" s="301"/>
      <c r="AN233" s="301"/>
      <c r="AO233" s="301"/>
      <c r="AP233" s="301"/>
      <c r="AQ233" s="301"/>
      <c r="AR233" s="301"/>
      <c r="AS233" s="301"/>
    </row>
    <row r="234" spans="22:45" x14ac:dyDescent="0.25">
      <c r="V234" s="301"/>
      <c r="W234" s="301"/>
      <c r="X234" s="301"/>
      <c r="Y234" s="301"/>
      <c r="Z234" s="301"/>
      <c r="AA234" s="301"/>
      <c r="AB234" s="301"/>
      <c r="AC234" s="301"/>
      <c r="AD234" s="301"/>
      <c r="AE234" s="301"/>
      <c r="AF234" s="301"/>
      <c r="AG234" s="301"/>
      <c r="AH234" s="301"/>
      <c r="AI234" s="301"/>
      <c r="AJ234" s="301"/>
      <c r="AK234" s="301"/>
      <c r="AL234" s="301"/>
      <c r="AM234" s="301"/>
      <c r="AN234" s="301"/>
      <c r="AO234" s="301"/>
      <c r="AP234" s="301"/>
      <c r="AQ234" s="301"/>
      <c r="AR234" s="301"/>
      <c r="AS234" s="301"/>
    </row>
    <row r="235" spans="22:45" x14ac:dyDescent="0.25">
      <c r="V235" s="301"/>
      <c r="W235" s="301"/>
      <c r="X235" s="301"/>
      <c r="Y235" s="301"/>
      <c r="Z235" s="301"/>
      <c r="AA235" s="301"/>
      <c r="AB235" s="301"/>
      <c r="AC235" s="301"/>
      <c r="AD235" s="301"/>
      <c r="AE235" s="301"/>
      <c r="AF235" s="301"/>
      <c r="AG235" s="301"/>
      <c r="AH235" s="301"/>
      <c r="AI235" s="301"/>
      <c r="AJ235" s="301"/>
      <c r="AK235" s="301"/>
      <c r="AL235" s="301"/>
      <c r="AM235" s="301"/>
      <c r="AN235" s="301"/>
      <c r="AO235" s="301"/>
      <c r="AP235" s="301"/>
      <c r="AQ235" s="301"/>
      <c r="AR235" s="301"/>
      <c r="AS235" s="301"/>
    </row>
    <row r="236" spans="22:45" x14ac:dyDescent="0.25">
      <c r="V236" s="301"/>
      <c r="W236" s="301"/>
      <c r="X236" s="301"/>
      <c r="Y236" s="301"/>
      <c r="Z236" s="301"/>
      <c r="AA236" s="301"/>
      <c r="AB236" s="301"/>
      <c r="AC236" s="301"/>
      <c r="AD236" s="301"/>
      <c r="AE236" s="301"/>
      <c r="AF236" s="301"/>
      <c r="AG236" s="301"/>
      <c r="AH236" s="301"/>
      <c r="AI236" s="301"/>
      <c r="AJ236" s="301"/>
      <c r="AK236" s="301"/>
      <c r="AL236" s="301"/>
      <c r="AM236" s="301"/>
      <c r="AN236" s="301"/>
      <c r="AO236" s="301"/>
      <c r="AP236" s="301"/>
      <c r="AQ236" s="301"/>
      <c r="AR236" s="301"/>
      <c r="AS236" s="301"/>
    </row>
    <row r="237" spans="22:45" x14ac:dyDescent="0.25">
      <c r="V237" s="301"/>
      <c r="W237" s="301"/>
      <c r="X237" s="301"/>
      <c r="Y237" s="301"/>
      <c r="Z237" s="301"/>
      <c r="AA237" s="301"/>
      <c r="AB237" s="301"/>
      <c r="AC237" s="301"/>
      <c r="AD237" s="301"/>
      <c r="AE237" s="301"/>
      <c r="AF237" s="301"/>
      <c r="AG237" s="301"/>
      <c r="AH237" s="301"/>
      <c r="AI237" s="301"/>
      <c r="AJ237" s="301"/>
      <c r="AK237" s="301"/>
      <c r="AL237" s="301"/>
      <c r="AM237" s="301"/>
      <c r="AN237" s="301"/>
      <c r="AO237" s="301"/>
      <c r="AP237" s="301"/>
      <c r="AQ237" s="301"/>
      <c r="AR237" s="301"/>
      <c r="AS237" s="301"/>
    </row>
    <row r="238" spans="22:45" x14ac:dyDescent="0.25">
      <c r="V238" s="301"/>
      <c r="W238" s="301"/>
      <c r="X238" s="301"/>
      <c r="Y238" s="301"/>
      <c r="Z238" s="301"/>
      <c r="AA238" s="301"/>
      <c r="AB238" s="301"/>
      <c r="AC238" s="301"/>
      <c r="AD238" s="301"/>
      <c r="AE238" s="301"/>
      <c r="AF238" s="301"/>
      <c r="AG238" s="301"/>
      <c r="AH238" s="301"/>
      <c r="AI238" s="301"/>
      <c r="AJ238" s="301"/>
      <c r="AK238" s="301"/>
      <c r="AL238" s="301"/>
      <c r="AM238" s="301"/>
      <c r="AN238" s="301"/>
      <c r="AO238" s="301"/>
      <c r="AP238" s="301"/>
      <c r="AQ238" s="301"/>
      <c r="AR238" s="301"/>
      <c r="AS238" s="301"/>
    </row>
    <row r="239" spans="22:45" x14ac:dyDescent="0.25">
      <c r="V239" s="301"/>
      <c r="W239" s="301"/>
      <c r="X239" s="301"/>
      <c r="Y239" s="301"/>
      <c r="Z239" s="301"/>
      <c r="AA239" s="301"/>
      <c r="AB239" s="301"/>
      <c r="AC239" s="301"/>
      <c r="AD239" s="301"/>
      <c r="AE239" s="301"/>
      <c r="AF239" s="301"/>
      <c r="AG239" s="301"/>
      <c r="AH239" s="301"/>
      <c r="AI239" s="301"/>
      <c r="AJ239" s="301"/>
      <c r="AK239" s="301"/>
      <c r="AL239" s="301"/>
      <c r="AM239" s="301"/>
      <c r="AN239" s="301"/>
      <c r="AO239" s="301"/>
      <c r="AP239" s="301"/>
      <c r="AQ239" s="301"/>
      <c r="AR239" s="301"/>
      <c r="AS239" s="301"/>
    </row>
    <row r="240" spans="22:45" x14ac:dyDescent="0.25">
      <c r="V240" s="301"/>
      <c r="W240" s="301"/>
      <c r="X240" s="301"/>
      <c r="Y240" s="301"/>
      <c r="Z240" s="301"/>
      <c r="AA240" s="301"/>
      <c r="AB240" s="301"/>
      <c r="AC240" s="301"/>
      <c r="AD240" s="301"/>
      <c r="AE240" s="301"/>
      <c r="AF240" s="301"/>
      <c r="AG240" s="301"/>
      <c r="AH240" s="301"/>
      <c r="AI240" s="301"/>
      <c r="AJ240" s="301"/>
      <c r="AK240" s="301"/>
      <c r="AL240" s="301"/>
      <c r="AM240" s="301"/>
      <c r="AN240" s="301"/>
      <c r="AO240" s="301"/>
      <c r="AP240" s="301"/>
      <c r="AQ240" s="301"/>
      <c r="AR240" s="301"/>
      <c r="AS240" s="301"/>
    </row>
    <row r="241" spans="22:45" x14ac:dyDescent="0.25">
      <c r="V241" s="301"/>
      <c r="W241" s="301"/>
      <c r="X241" s="301"/>
      <c r="Y241" s="301"/>
      <c r="Z241" s="301"/>
      <c r="AA241" s="301"/>
      <c r="AB241" s="301"/>
      <c r="AC241" s="301"/>
      <c r="AD241" s="301"/>
      <c r="AE241" s="301"/>
      <c r="AF241" s="301"/>
      <c r="AG241" s="301"/>
      <c r="AH241" s="301"/>
      <c r="AI241" s="301"/>
      <c r="AJ241" s="301"/>
      <c r="AK241" s="301"/>
      <c r="AL241" s="301"/>
      <c r="AM241" s="301"/>
      <c r="AN241" s="301"/>
      <c r="AO241" s="301"/>
      <c r="AP241" s="301"/>
      <c r="AQ241" s="301"/>
      <c r="AR241" s="301"/>
      <c r="AS241" s="301"/>
    </row>
    <row r="242" spans="22:45" x14ac:dyDescent="0.25">
      <c r="V242" s="301"/>
      <c r="W242" s="301"/>
      <c r="X242" s="301"/>
      <c r="Y242" s="301"/>
      <c r="Z242" s="301"/>
      <c r="AA242" s="301"/>
      <c r="AB242" s="301"/>
      <c r="AC242" s="301"/>
      <c r="AD242" s="301"/>
      <c r="AE242" s="301"/>
      <c r="AF242" s="301"/>
      <c r="AG242" s="301"/>
      <c r="AH242" s="301"/>
      <c r="AI242" s="301"/>
      <c r="AJ242" s="301"/>
      <c r="AK242" s="301"/>
      <c r="AL242" s="301"/>
      <c r="AM242" s="301"/>
      <c r="AN242" s="301"/>
      <c r="AO242" s="301"/>
      <c r="AP242" s="301"/>
      <c r="AQ242" s="301"/>
      <c r="AR242" s="301"/>
      <c r="AS242" s="301"/>
    </row>
    <row r="243" spans="22:45" x14ac:dyDescent="0.25">
      <c r="V243" s="301"/>
      <c r="W243" s="301"/>
      <c r="X243" s="301"/>
      <c r="Y243" s="301"/>
      <c r="Z243" s="301"/>
      <c r="AA243" s="301"/>
      <c r="AB243" s="301"/>
      <c r="AC243" s="301"/>
      <c r="AD243" s="301"/>
      <c r="AE243" s="301"/>
      <c r="AF243" s="301"/>
      <c r="AG243" s="301"/>
      <c r="AH243" s="301"/>
      <c r="AI243" s="301"/>
      <c r="AJ243" s="301"/>
      <c r="AK243" s="301"/>
      <c r="AL243" s="301"/>
      <c r="AM243" s="301"/>
      <c r="AN243" s="301"/>
      <c r="AO243" s="301"/>
      <c r="AP243" s="301"/>
      <c r="AQ243" s="301"/>
      <c r="AR243" s="301"/>
      <c r="AS243" s="301"/>
    </row>
    <row r="244" spans="22:45" x14ac:dyDescent="0.25">
      <c r="V244" s="301"/>
      <c r="W244" s="301"/>
      <c r="X244" s="301"/>
      <c r="Y244" s="301"/>
      <c r="Z244" s="301"/>
      <c r="AA244" s="301"/>
      <c r="AB244" s="301"/>
      <c r="AC244" s="301"/>
      <c r="AD244" s="301"/>
      <c r="AE244" s="301"/>
      <c r="AF244" s="301"/>
      <c r="AG244" s="301"/>
      <c r="AH244" s="301"/>
      <c r="AI244" s="301"/>
      <c r="AJ244" s="301"/>
      <c r="AK244" s="301"/>
      <c r="AL244" s="301"/>
      <c r="AM244" s="301"/>
      <c r="AN244" s="301"/>
      <c r="AO244" s="301"/>
      <c r="AP244" s="301"/>
      <c r="AQ244" s="301"/>
      <c r="AR244" s="301"/>
      <c r="AS244" s="301"/>
    </row>
    <row r="245" spans="22:45" x14ac:dyDescent="0.25">
      <c r="V245" s="301"/>
      <c r="W245" s="301"/>
      <c r="X245" s="301"/>
      <c r="Y245" s="301"/>
      <c r="Z245" s="301"/>
      <c r="AA245" s="301"/>
      <c r="AB245" s="301"/>
      <c r="AC245" s="301"/>
      <c r="AD245" s="301"/>
      <c r="AE245" s="301"/>
      <c r="AF245" s="301"/>
      <c r="AG245" s="301"/>
      <c r="AH245" s="301"/>
      <c r="AI245" s="301"/>
      <c r="AJ245" s="301"/>
      <c r="AK245" s="301"/>
      <c r="AL245" s="301"/>
      <c r="AM245" s="301"/>
      <c r="AN245" s="301"/>
      <c r="AO245" s="301"/>
      <c r="AP245" s="301"/>
      <c r="AQ245" s="301"/>
      <c r="AR245" s="301"/>
      <c r="AS245" s="301"/>
    </row>
    <row r="246" spans="22:45" x14ac:dyDescent="0.25">
      <c r="V246" s="301"/>
      <c r="W246" s="301"/>
      <c r="X246" s="301"/>
      <c r="Y246" s="301"/>
      <c r="Z246" s="301"/>
      <c r="AA246" s="301"/>
      <c r="AB246" s="301"/>
      <c r="AC246" s="301"/>
      <c r="AD246" s="301"/>
      <c r="AE246" s="301"/>
      <c r="AF246" s="301"/>
      <c r="AG246" s="301"/>
      <c r="AH246" s="301"/>
      <c r="AI246" s="301"/>
      <c r="AJ246" s="301"/>
      <c r="AK246" s="301"/>
      <c r="AL246" s="301"/>
      <c r="AM246" s="301"/>
      <c r="AN246" s="301"/>
      <c r="AO246" s="301"/>
      <c r="AP246" s="301"/>
      <c r="AQ246" s="301"/>
      <c r="AR246" s="301"/>
      <c r="AS246" s="301"/>
    </row>
    <row r="247" spans="22:45" x14ac:dyDescent="0.25">
      <c r="V247" s="301"/>
      <c r="W247" s="301"/>
      <c r="X247" s="301"/>
      <c r="Y247" s="301"/>
      <c r="Z247" s="301"/>
      <c r="AA247" s="301"/>
      <c r="AB247" s="301"/>
      <c r="AC247" s="301"/>
      <c r="AD247" s="301"/>
      <c r="AE247" s="301"/>
      <c r="AF247" s="301"/>
      <c r="AG247" s="301"/>
      <c r="AH247" s="301"/>
      <c r="AI247" s="301"/>
      <c r="AJ247" s="301"/>
      <c r="AK247" s="301"/>
      <c r="AL247" s="301"/>
      <c r="AM247" s="301"/>
      <c r="AN247" s="301"/>
      <c r="AO247" s="301"/>
      <c r="AP247" s="301"/>
      <c r="AQ247" s="301"/>
      <c r="AR247" s="301"/>
      <c r="AS247" s="301"/>
    </row>
    <row r="248" spans="22:45" x14ac:dyDescent="0.25">
      <c r="V248" s="301"/>
      <c r="W248" s="301"/>
      <c r="X248" s="301"/>
      <c r="Y248" s="301"/>
      <c r="Z248" s="301"/>
      <c r="AA248" s="301"/>
      <c r="AB248" s="301"/>
      <c r="AC248" s="301"/>
      <c r="AD248" s="301"/>
      <c r="AE248" s="301"/>
      <c r="AF248" s="301"/>
      <c r="AG248" s="301"/>
      <c r="AH248" s="301"/>
      <c r="AI248" s="301"/>
      <c r="AJ248" s="301"/>
      <c r="AK248" s="301"/>
      <c r="AL248" s="301"/>
      <c r="AM248" s="301"/>
      <c r="AN248" s="301"/>
      <c r="AO248" s="301"/>
      <c r="AP248" s="301"/>
      <c r="AQ248" s="301"/>
      <c r="AR248" s="301"/>
      <c r="AS248" s="301"/>
    </row>
    <row r="249" spans="22:45" x14ac:dyDescent="0.25">
      <c r="V249" s="301"/>
      <c r="W249" s="301"/>
      <c r="X249" s="301"/>
      <c r="Y249" s="301"/>
      <c r="Z249" s="301"/>
      <c r="AA249" s="301"/>
      <c r="AB249" s="301"/>
      <c r="AC249" s="301"/>
      <c r="AD249" s="301"/>
      <c r="AE249" s="301"/>
      <c r="AF249" s="301"/>
      <c r="AG249" s="301"/>
      <c r="AH249" s="301"/>
      <c r="AI249" s="301"/>
      <c r="AJ249" s="301"/>
      <c r="AK249" s="301"/>
      <c r="AL249" s="301"/>
      <c r="AM249" s="301"/>
      <c r="AN249" s="301"/>
      <c r="AO249" s="301"/>
      <c r="AP249" s="301"/>
      <c r="AQ249" s="301"/>
      <c r="AR249" s="301"/>
      <c r="AS249" s="301"/>
    </row>
    <row r="250" spans="22:45" x14ac:dyDescent="0.25">
      <c r="V250" s="301"/>
      <c r="W250" s="301"/>
      <c r="X250" s="301"/>
      <c r="Y250" s="301"/>
      <c r="Z250" s="301"/>
      <c r="AA250" s="301"/>
      <c r="AB250" s="301"/>
      <c r="AC250" s="301"/>
      <c r="AD250" s="301"/>
      <c r="AE250" s="301"/>
      <c r="AF250" s="301"/>
      <c r="AG250" s="301"/>
      <c r="AH250" s="301"/>
      <c r="AI250" s="301"/>
      <c r="AJ250" s="301"/>
      <c r="AK250" s="301"/>
      <c r="AL250" s="301"/>
      <c r="AM250" s="301"/>
      <c r="AN250" s="301"/>
      <c r="AO250" s="301"/>
      <c r="AP250" s="301"/>
      <c r="AQ250" s="301"/>
      <c r="AR250" s="301"/>
      <c r="AS250" s="301"/>
    </row>
    <row r="251" spans="22:45" x14ac:dyDescent="0.25">
      <c r="V251" s="301"/>
      <c r="W251" s="301"/>
      <c r="X251" s="301"/>
      <c r="Y251" s="301"/>
      <c r="Z251" s="301"/>
      <c r="AA251" s="301"/>
      <c r="AB251" s="301"/>
      <c r="AC251" s="301"/>
      <c r="AD251" s="301"/>
      <c r="AE251" s="301"/>
      <c r="AF251" s="301"/>
      <c r="AG251" s="301"/>
      <c r="AH251" s="301"/>
      <c r="AI251" s="301"/>
      <c r="AJ251" s="301"/>
      <c r="AK251" s="301"/>
      <c r="AL251" s="301"/>
      <c r="AM251" s="301"/>
      <c r="AN251" s="301"/>
      <c r="AO251" s="301"/>
      <c r="AP251" s="301"/>
      <c r="AQ251" s="301"/>
      <c r="AR251" s="301"/>
      <c r="AS251" s="301"/>
    </row>
    <row r="252" spans="22:45" x14ac:dyDescent="0.25">
      <c r="V252" s="301"/>
      <c r="W252" s="301"/>
      <c r="X252" s="301"/>
      <c r="Y252" s="301"/>
      <c r="Z252" s="301"/>
      <c r="AA252" s="301"/>
      <c r="AB252" s="301"/>
      <c r="AC252" s="301"/>
      <c r="AD252" s="301"/>
      <c r="AE252" s="301"/>
      <c r="AF252" s="301"/>
      <c r="AG252" s="301"/>
      <c r="AH252" s="301"/>
      <c r="AI252" s="301"/>
      <c r="AJ252" s="301"/>
      <c r="AK252" s="301"/>
      <c r="AL252" s="301"/>
      <c r="AM252" s="301"/>
      <c r="AN252" s="301"/>
      <c r="AO252" s="301"/>
      <c r="AP252" s="301"/>
      <c r="AQ252" s="301"/>
      <c r="AR252" s="301"/>
      <c r="AS252" s="301"/>
    </row>
    <row r="253" spans="22:45" x14ac:dyDescent="0.25">
      <c r="V253" s="301"/>
      <c r="W253" s="301"/>
      <c r="X253" s="301"/>
      <c r="Y253" s="301"/>
      <c r="Z253" s="301"/>
      <c r="AA253" s="301"/>
      <c r="AB253" s="301"/>
      <c r="AC253" s="301"/>
      <c r="AD253" s="301"/>
      <c r="AE253" s="301"/>
      <c r="AF253" s="301"/>
      <c r="AG253" s="301"/>
      <c r="AH253" s="301"/>
      <c r="AI253" s="301"/>
      <c r="AJ253" s="301"/>
      <c r="AK253" s="301"/>
      <c r="AL253" s="301"/>
      <c r="AM253" s="301"/>
      <c r="AN253" s="301"/>
      <c r="AO253" s="301"/>
      <c r="AP253" s="301"/>
      <c r="AQ253" s="301"/>
      <c r="AR253" s="301"/>
      <c r="AS253" s="301"/>
    </row>
    <row r="254" spans="22:45" x14ac:dyDescent="0.25">
      <c r="V254" s="301"/>
      <c r="W254" s="301"/>
      <c r="X254" s="301"/>
      <c r="Y254" s="301"/>
      <c r="Z254" s="301"/>
      <c r="AA254" s="301"/>
      <c r="AB254" s="301"/>
      <c r="AC254" s="301"/>
      <c r="AD254" s="301"/>
      <c r="AE254" s="301"/>
      <c r="AF254" s="301"/>
      <c r="AG254" s="301"/>
      <c r="AH254" s="301"/>
      <c r="AI254" s="301"/>
      <c r="AJ254" s="301"/>
      <c r="AK254" s="301"/>
      <c r="AL254" s="301"/>
      <c r="AM254" s="301"/>
      <c r="AN254" s="301"/>
      <c r="AO254" s="301"/>
      <c r="AP254" s="301"/>
      <c r="AQ254" s="301"/>
      <c r="AR254" s="301"/>
      <c r="AS254" s="301"/>
    </row>
    <row r="255" spans="22:45" x14ac:dyDescent="0.25">
      <c r="V255" s="301"/>
      <c r="W255" s="301"/>
      <c r="X255" s="301"/>
      <c r="Y255" s="301"/>
      <c r="Z255" s="301"/>
      <c r="AA255" s="301"/>
      <c r="AB255" s="301"/>
      <c r="AC255" s="301"/>
      <c r="AD255" s="301"/>
      <c r="AE255" s="301"/>
      <c r="AF255" s="301"/>
      <c r="AG255" s="301"/>
      <c r="AH255" s="301"/>
      <c r="AI255" s="301"/>
      <c r="AJ255" s="301"/>
      <c r="AK255" s="301"/>
      <c r="AL255" s="301"/>
      <c r="AM255" s="301"/>
      <c r="AN255" s="301"/>
      <c r="AO255" s="301"/>
      <c r="AP255" s="301"/>
      <c r="AQ255" s="301"/>
      <c r="AR255" s="301"/>
      <c r="AS255" s="301"/>
    </row>
    <row r="256" spans="22:45" x14ac:dyDescent="0.25">
      <c r="V256" s="301"/>
      <c r="W256" s="301"/>
      <c r="X256" s="301"/>
      <c r="Y256" s="301"/>
      <c r="Z256" s="301"/>
      <c r="AA256" s="301"/>
      <c r="AB256" s="301"/>
      <c r="AC256" s="301"/>
      <c r="AD256" s="301"/>
      <c r="AE256" s="301"/>
      <c r="AF256" s="301"/>
      <c r="AG256" s="301"/>
      <c r="AH256" s="301"/>
      <c r="AI256" s="301"/>
      <c r="AJ256" s="301"/>
      <c r="AK256" s="301"/>
      <c r="AL256" s="301"/>
      <c r="AM256" s="301"/>
      <c r="AN256" s="301"/>
      <c r="AO256" s="301"/>
      <c r="AP256" s="301"/>
      <c r="AQ256" s="301"/>
      <c r="AR256" s="301"/>
      <c r="AS256" s="301"/>
    </row>
    <row r="257" spans="22:45" x14ac:dyDescent="0.25">
      <c r="V257" s="301"/>
      <c r="W257" s="301"/>
      <c r="X257" s="301"/>
      <c r="Y257" s="301"/>
      <c r="Z257" s="301"/>
      <c r="AA257" s="301"/>
      <c r="AB257" s="301"/>
      <c r="AC257" s="301"/>
      <c r="AD257" s="301"/>
      <c r="AE257" s="301"/>
      <c r="AF257" s="301"/>
      <c r="AG257" s="301"/>
      <c r="AH257" s="301"/>
      <c r="AI257" s="301"/>
      <c r="AJ257" s="301"/>
      <c r="AK257" s="301"/>
      <c r="AL257" s="301"/>
      <c r="AM257" s="301"/>
      <c r="AN257" s="301"/>
      <c r="AO257" s="301"/>
      <c r="AP257" s="301"/>
      <c r="AQ257" s="301"/>
      <c r="AR257" s="301"/>
      <c r="AS257" s="301"/>
    </row>
    <row r="258" spans="22:45" x14ac:dyDescent="0.25">
      <c r="V258" s="301"/>
      <c r="W258" s="301"/>
      <c r="X258" s="301"/>
      <c r="Y258" s="301"/>
      <c r="Z258" s="301"/>
      <c r="AA258" s="301"/>
      <c r="AB258" s="301"/>
      <c r="AC258" s="301"/>
      <c r="AD258" s="301"/>
      <c r="AE258" s="301"/>
      <c r="AF258" s="301"/>
      <c r="AG258" s="301"/>
      <c r="AH258" s="301"/>
      <c r="AI258" s="301"/>
      <c r="AJ258" s="301"/>
      <c r="AK258" s="301"/>
      <c r="AL258" s="301"/>
      <c r="AM258" s="301"/>
      <c r="AN258" s="301"/>
      <c r="AO258" s="301"/>
      <c r="AP258" s="301"/>
      <c r="AQ258" s="301"/>
      <c r="AR258" s="301"/>
      <c r="AS258" s="301"/>
    </row>
    <row r="259" spans="22:45" x14ac:dyDescent="0.25">
      <c r="V259" s="301"/>
      <c r="W259" s="301"/>
      <c r="X259" s="301"/>
      <c r="Y259" s="301"/>
      <c r="Z259" s="301"/>
      <c r="AA259" s="301"/>
      <c r="AB259" s="301"/>
      <c r="AC259" s="301"/>
      <c r="AD259" s="301"/>
      <c r="AE259" s="301"/>
      <c r="AF259" s="301"/>
      <c r="AG259" s="301"/>
      <c r="AH259" s="301"/>
      <c r="AI259" s="301"/>
      <c r="AJ259" s="301"/>
      <c r="AK259" s="301"/>
      <c r="AL259" s="301"/>
      <c r="AM259" s="301"/>
      <c r="AN259" s="301"/>
      <c r="AO259" s="301"/>
      <c r="AP259" s="301"/>
      <c r="AQ259" s="301"/>
      <c r="AR259" s="301"/>
      <c r="AS259" s="301"/>
    </row>
    <row r="260" spans="22:45" x14ac:dyDescent="0.25">
      <c r="V260" s="301"/>
      <c r="W260" s="301"/>
      <c r="X260" s="301"/>
      <c r="Y260" s="301"/>
      <c r="Z260" s="301"/>
      <c r="AA260" s="301"/>
      <c r="AB260" s="301"/>
      <c r="AC260" s="301"/>
      <c r="AD260" s="301"/>
      <c r="AE260" s="301"/>
      <c r="AF260" s="301"/>
      <c r="AG260" s="301"/>
      <c r="AH260" s="301"/>
      <c r="AI260" s="301"/>
      <c r="AJ260" s="301"/>
      <c r="AK260" s="301"/>
      <c r="AL260" s="301"/>
      <c r="AM260" s="301"/>
      <c r="AN260" s="301"/>
      <c r="AO260" s="301"/>
      <c r="AP260" s="301"/>
      <c r="AQ260" s="301"/>
      <c r="AR260" s="301"/>
      <c r="AS260" s="301"/>
    </row>
    <row r="261" spans="22:45" x14ac:dyDescent="0.25">
      <c r="V261" s="301"/>
      <c r="W261" s="301"/>
      <c r="X261" s="301"/>
      <c r="Y261" s="301"/>
      <c r="Z261" s="301"/>
      <c r="AA261" s="301"/>
      <c r="AB261" s="301"/>
      <c r="AC261" s="301"/>
      <c r="AD261" s="301"/>
      <c r="AE261" s="301"/>
      <c r="AF261" s="301"/>
      <c r="AG261" s="301"/>
      <c r="AH261" s="301"/>
      <c r="AI261" s="301"/>
      <c r="AJ261" s="301"/>
      <c r="AK261" s="301"/>
      <c r="AL261" s="301"/>
      <c r="AM261" s="301"/>
      <c r="AN261" s="301"/>
      <c r="AO261" s="301"/>
      <c r="AP261" s="301"/>
      <c r="AQ261" s="301"/>
      <c r="AR261" s="301"/>
      <c r="AS261" s="301"/>
    </row>
    <row r="262" spans="22:45" x14ac:dyDescent="0.25">
      <c r="V262" s="301"/>
      <c r="W262" s="301"/>
      <c r="X262" s="301"/>
      <c r="Y262" s="301"/>
      <c r="Z262" s="301"/>
      <c r="AA262" s="301"/>
      <c r="AB262" s="301"/>
      <c r="AC262" s="301"/>
      <c r="AD262" s="301"/>
      <c r="AE262" s="301"/>
      <c r="AF262" s="301"/>
      <c r="AG262" s="301"/>
      <c r="AH262" s="301"/>
      <c r="AI262" s="301"/>
      <c r="AJ262" s="301"/>
      <c r="AK262" s="301"/>
      <c r="AL262" s="301"/>
      <c r="AM262" s="301"/>
      <c r="AN262" s="301"/>
      <c r="AO262" s="301"/>
      <c r="AP262" s="301"/>
      <c r="AQ262" s="301"/>
      <c r="AR262" s="301"/>
      <c r="AS262" s="301"/>
    </row>
    <row r="263" spans="22:45" x14ac:dyDescent="0.25">
      <c r="V263" s="301"/>
      <c r="W263" s="301"/>
      <c r="X263" s="301"/>
      <c r="Y263" s="301"/>
      <c r="Z263" s="301"/>
      <c r="AA263" s="301"/>
      <c r="AB263" s="301"/>
      <c r="AC263" s="301"/>
      <c r="AD263" s="301"/>
      <c r="AE263" s="301"/>
      <c r="AF263" s="301"/>
      <c r="AG263" s="301"/>
      <c r="AH263" s="301"/>
      <c r="AI263" s="301"/>
      <c r="AJ263" s="301"/>
      <c r="AK263" s="301"/>
      <c r="AL263" s="301"/>
      <c r="AM263" s="301"/>
      <c r="AN263" s="301"/>
      <c r="AO263" s="301"/>
      <c r="AP263" s="301"/>
      <c r="AQ263" s="301"/>
      <c r="AR263" s="301"/>
      <c r="AS263" s="301"/>
    </row>
    <row r="264" spans="22:45" x14ac:dyDescent="0.25">
      <c r="V264" s="301"/>
      <c r="W264" s="301"/>
      <c r="X264" s="301"/>
      <c r="Y264" s="301"/>
      <c r="Z264" s="301"/>
      <c r="AA264" s="301"/>
      <c r="AB264" s="301"/>
      <c r="AC264" s="301"/>
      <c r="AD264" s="301"/>
      <c r="AE264" s="301"/>
      <c r="AF264" s="301"/>
      <c r="AG264" s="301"/>
      <c r="AH264" s="301"/>
      <c r="AI264" s="301"/>
      <c r="AJ264" s="301"/>
      <c r="AK264" s="301"/>
      <c r="AL264" s="301"/>
      <c r="AM264" s="301"/>
      <c r="AN264" s="301"/>
      <c r="AO264" s="301"/>
      <c r="AP264" s="301"/>
      <c r="AQ264" s="301"/>
      <c r="AR264" s="301"/>
      <c r="AS264" s="301"/>
    </row>
    <row r="265" spans="22:45" x14ac:dyDescent="0.25">
      <c r="V265" s="301"/>
      <c r="W265" s="301"/>
      <c r="X265" s="301"/>
      <c r="Y265" s="301"/>
      <c r="Z265" s="301"/>
      <c r="AA265" s="301"/>
      <c r="AB265" s="301"/>
      <c r="AC265" s="301"/>
      <c r="AD265" s="301"/>
      <c r="AE265" s="301"/>
      <c r="AF265" s="301"/>
      <c r="AG265" s="301"/>
      <c r="AH265" s="301"/>
      <c r="AI265" s="301"/>
      <c r="AJ265" s="301"/>
      <c r="AK265" s="301"/>
      <c r="AL265" s="301"/>
      <c r="AM265" s="301"/>
      <c r="AN265" s="301"/>
      <c r="AO265" s="301"/>
      <c r="AP265" s="301"/>
      <c r="AQ265" s="301"/>
      <c r="AR265" s="301"/>
      <c r="AS265" s="301"/>
    </row>
    <row r="266" spans="22:45" x14ac:dyDescent="0.25">
      <c r="V266" s="301"/>
      <c r="W266" s="301"/>
      <c r="X266" s="301"/>
      <c r="Y266" s="301"/>
      <c r="Z266" s="301"/>
      <c r="AA266" s="301"/>
      <c r="AB266" s="301"/>
      <c r="AC266" s="301"/>
      <c r="AD266" s="301"/>
      <c r="AE266" s="301"/>
      <c r="AF266" s="301"/>
      <c r="AG266" s="301"/>
      <c r="AH266" s="301"/>
      <c r="AI266" s="301"/>
      <c r="AJ266" s="301"/>
      <c r="AK266" s="301"/>
      <c r="AL266" s="301"/>
      <c r="AM266" s="301"/>
      <c r="AN266" s="301"/>
      <c r="AO266" s="301"/>
      <c r="AP266" s="301"/>
      <c r="AQ266" s="301"/>
      <c r="AR266" s="301"/>
      <c r="AS266" s="301"/>
    </row>
    <row r="267" spans="22:45" x14ac:dyDescent="0.25">
      <c r="V267" s="301"/>
      <c r="W267" s="301"/>
      <c r="X267" s="301"/>
      <c r="Y267" s="301"/>
      <c r="Z267" s="301"/>
      <c r="AA267" s="301"/>
      <c r="AB267" s="301"/>
      <c r="AC267" s="301"/>
      <c r="AD267" s="301"/>
      <c r="AE267" s="301"/>
      <c r="AF267" s="301"/>
      <c r="AG267" s="301"/>
      <c r="AH267" s="301"/>
      <c r="AI267" s="301"/>
      <c r="AJ267" s="301"/>
      <c r="AK267" s="301"/>
      <c r="AL267" s="301"/>
      <c r="AM267" s="301"/>
      <c r="AN267" s="301"/>
      <c r="AO267" s="301"/>
      <c r="AP267" s="301"/>
      <c r="AQ267" s="301"/>
      <c r="AR267" s="301"/>
      <c r="AS267" s="301"/>
    </row>
    <row r="268" spans="22:45" x14ac:dyDescent="0.25">
      <c r="V268" s="301"/>
      <c r="W268" s="301"/>
      <c r="X268" s="301"/>
      <c r="Y268" s="301"/>
      <c r="Z268" s="301"/>
      <c r="AA268" s="301"/>
      <c r="AB268" s="301"/>
      <c r="AC268" s="301"/>
      <c r="AD268" s="301"/>
      <c r="AE268" s="301"/>
      <c r="AF268" s="301"/>
      <c r="AG268" s="301"/>
      <c r="AH268" s="301"/>
      <c r="AI268" s="301"/>
      <c r="AJ268" s="301"/>
      <c r="AK268" s="301"/>
      <c r="AL268" s="301"/>
      <c r="AM268" s="301"/>
      <c r="AN268" s="301"/>
      <c r="AO268" s="301"/>
      <c r="AP268" s="301"/>
      <c r="AQ268" s="301"/>
      <c r="AR268" s="301"/>
      <c r="AS268" s="301"/>
    </row>
    <row r="269" spans="22:45" x14ac:dyDescent="0.25">
      <c r="V269" s="301"/>
      <c r="W269" s="301"/>
      <c r="X269" s="301"/>
      <c r="Y269" s="301"/>
      <c r="Z269" s="301"/>
      <c r="AA269" s="301"/>
      <c r="AB269" s="301"/>
      <c r="AC269" s="301"/>
      <c r="AD269" s="301"/>
      <c r="AE269" s="301"/>
      <c r="AF269" s="301"/>
      <c r="AG269" s="301"/>
      <c r="AH269" s="301"/>
      <c r="AI269" s="301"/>
      <c r="AJ269" s="301"/>
      <c r="AK269" s="301"/>
      <c r="AL269" s="301"/>
      <c r="AM269" s="301"/>
      <c r="AN269" s="301"/>
      <c r="AO269" s="301"/>
      <c r="AP269" s="301"/>
      <c r="AQ269" s="301"/>
      <c r="AR269" s="301"/>
      <c r="AS269" s="301"/>
    </row>
    <row r="270" spans="22:45" x14ac:dyDescent="0.25">
      <c r="V270" s="301"/>
      <c r="W270" s="301"/>
      <c r="X270" s="301"/>
      <c r="Y270" s="301"/>
      <c r="Z270" s="301"/>
      <c r="AA270" s="301"/>
      <c r="AB270" s="301"/>
      <c r="AC270" s="301"/>
      <c r="AD270" s="301"/>
      <c r="AE270" s="301"/>
      <c r="AF270" s="301"/>
      <c r="AG270" s="301"/>
      <c r="AH270" s="301"/>
      <c r="AI270" s="301"/>
      <c r="AJ270" s="301"/>
      <c r="AK270" s="301"/>
      <c r="AL270" s="301"/>
      <c r="AM270" s="301"/>
      <c r="AN270" s="301"/>
      <c r="AO270" s="301"/>
      <c r="AP270" s="301"/>
      <c r="AQ270" s="301"/>
      <c r="AR270" s="301"/>
      <c r="AS270" s="301"/>
    </row>
    <row r="271" spans="22:45" x14ac:dyDescent="0.25">
      <c r="V271" s="301"/>
      <c r="W271" s="301"/>
      <c r="X271" s="301"/>
      <c r="Y271" s="301"/>
      <c r="Z271" s="301"/>
      <c r="AA271" s="301"/>
      <c r="AB271" s="301"/>
      <c r="AC271" s="301"/>
      <c r="AD271" s="301"/>
      <c r="AE271" s="301"/>
      <c r="AF271" s="301"/>
      <c r="AG271" s="301"/>
      <c r="AH271" s="301"/>
      <c r="AI271" s="301"/>
      <c r="AJ271" s="301"/>
      <c r="AK271" s="301"/>
      <c r="AL271" s="301"/>
      <c r="AM271" s="301"/>
      <c r="AN271" s="301"/>
      <c r="AO271" s="301"/>
      <c r="AP271" s="301"/>
      <c r="AQ271" s="301"/>
      <c r="AR271" s="301"/>
      <c r="AS271" s="301"/>
    </row>
    <row r="272" spans="22:45" x14ac:dyDescent="0.25">
      <c r="V272" s="301"/>
      <c r="W272" s="301"/>
      <c r="X272" s="301"/>
      <c r="Y272" s="301"/>
      <c r="Z272" s="301"/>
      <c r="AA272" s="301"/>
      <c r="AB272" s="301"/>
      <c r="AC272" s="301"/>
      <c r="AD272" s="301"/>
      <c r="AE272" s="301"/>
      <c r="AF272" s="301"/>
      <c r="AG272" s="301"/>
      <c r="AH272" s="301"/>
      <c r="AI272" s="301"/>
      <c r="AJ272" s="301"/>
      <c r="AK272" s="301"/>
      <c r="AL272" s="301"/>
      <c r="AM272" s="301"/>
      <c r="AN272" s="301"/>
      <c r="AO272" s="301"/>
      <c r="AP272" s="301"/>
      <c r="AQ272" s="301"/>
      <c r="AR272" s="301"/>
      <c r="AS272" s="301"/>
    </row>
    <row r="273" spans="22:45" x14ac:dyDescent="0.25">
      <c r="V273" s="301"/>
      <c r="W273" s="301"/>
      <c r="X273" s="301"/>
      <c r="Y273" s="301"/>
      <c r="Z273" s="301"/>
      <c r="AA273" s="301"/>
      <c r="AB273" s="301"/>
      <c r="AC273" s="301"/>
      <c r="AD273" s="301"/>
      <c r="AE273" s="301"/>
      <c r="AF273" s="301"/>
      <c r="AG273" s="301"/>
      <c r="AH273" s="301"/>
      <c r="AI273" s="301"/>
      <c r="AJ273" s="301"/>
      <c r="AK273" s="301"/>
      <c r="AL273" s="301"/>
      <c r="AM273" s="301"/>
      <c r="AN273" s="301"/>
      <c r="AO273" s="301"/>
      <c r="AP273" s="301"/>
      <c r="AQ273" s="301"/>
      <c r="AR273" s="301"/>
      <c r="AS273" s="301"/>
    </row>
    <row r="274" spans="22:45" x14ac:dyDescent="0.25">
      <c r="V274" s="301"/>
      <c r="W274" s="301"/>
      <c r="X274" s="301"/>
      <c r="Y274" s="301"/>
      <c r="Z274" s="301"/>
      <c r="AA274" s="301"/>
      <c r="AB274" s="301"/>
      <c r="AC274" s="301"/>
      <c r="AD274" s="301"/>
      <c r="AE274" s="301"/>
      <c r="AF274" s="301"/>
      <c r="AG274" s="301"/>
      <c r="AH274" s="301"/>
      <c r="AI274" s="301"/>
      <c r="AJ274" s="301"/>
      <c r="AK274" s="301"/>
      <c r="AL274" s="301"/>
      <c r="AM274" s="301"/>
      <c r="AN274" s="301"/>
      <c r="AO274" s="301"/>
      <c r="AP274" s="301"/>
      <c r="AQ274" s="301"/>
      <c r="AR274" s="301"/>
      <c r="AS274" s="301"/>
    </row>
    <row r="275" spans="22:45" x14ac:dyDescent="0.25">
      <c r="V275" s="301"/>
      <c r="W275" s="301"/>
      <c r="X275" s="301"/>
      <c r="Y275" s="301"/>
      <c r="Z275" s="301"/>
      <c r="AA275" s="301"/>
      <c r="AB275" s="301"/>
      <c r="AC275" s="301"/>
      <c r="AD275" s="301"/>
      <c r="AE275" s="301"/>
      <c r="AF275" s="301"/>
      <c r="AG275" s="301"/>
      <c r="AH275" s="301"/>
      <c r="AI275" s="301"/>
      <c r="AJ275" s="301"/>
      <c r="AK275" s="301"/>
      <c r="AL275" s="301"/>
      <c r="AM275" s="301"/>
      <c r="AN275" s="301"/>
      <c r="AO275" s="301"/>
      <c r="AP275" s="301"/>
      <c r="AQ275" s="301"/>
      <c r="AR275" s="301"/>
      <c r="AS275" s="301"/>
    </row>
    <row r="276" spans="22:45" x14ac:dyDescent="0.25">
      <c r="V276" s="301"/>
      <c r="W276" s="301"/>
      <c r="X276" s="301"/>
      <c r="Y276" s="301"/>
      <c r="Z276" s="301"/>
      <c r="AA276" s="301"/>
      <c r="AB276" s="301"/>
      <c r="AC276" s="301"/>
      <c r="AD276" s="301"/>
      <c r="AE276" s="301"/>
      <c r="AF276" s="301"/>
      <c r="AG276" s="301"/>
      <c r="AH276" s="301"/>
      <c r="AI276" s="301"/>
      <c r="AJ276" s="301"/>
      <c r="AK276" s="301"/>
      <c r="AL276" s="301"/>
      <c r="AM276" s="301"/>
      <c r="AN276" s="301"/>
      <c r="AO276" s="301"/>
      <c r="AP276" s="301"/>
      <c r="AQ276" s="301"/>
      <c r="AR276" s="301"/>
      <c r="AS276" s="301"/>
    </row>
    <row r="277" spans="22:45" x14ac:dyDescent="0.25">
      <c r="V277" s="301"/>
      <c r="W277" s="301"/>
      <c r="X277" s="301"/>
      <c r="Y277" s="301"/>
      <c r="Z277" s="301"/>
      <c r="AA277" s="301"/>
      <c r="AB277" s="301"/>
      <c r="AC277" s="301"/>
      <c r="AD277" s="301"/>
      <c r="AE277" s="301"/>
      <c r="AF277" s="301"/>
      <c r="AG277" s="301"/>
      <c r="AH277" s="301"/>
      <c r="AI277" s="301"/>
      <c r="AJ277" s="301"/>
      <c r="AK277" s="301"/>
      <c r="AL277" s="301"/>
      <c r="AM277" s="301"/>
      <c r="AN277" s="301"/>
      <c r="AO277" s="301"/>
      <c r="AP277" s="301"/>
      <c r="AQ277" s="301"/>
      <c r="AR277" s="301"/>
      <c r="AS277" s="301"/>
    </row>
    <row r="278" spans="22:45" x14ac:dyDescent="0.25">
      <c r="V278" s="301"/>
      <c r="W278" s="301"/>
      <c r="X278" s="301"/>
      <c r="Y278" s="301"/>
      <c r="Z278" s="301"/>
      <c r="AA278" s="301"/>
      <c r="AB278" s="301"/>
      <c r="AC278" s="301"/>
      <c r="AD278" s="301"/>
      <c r="AE278" s="301"/>
      <c r="AF278" s="301"/>
      <c r="AG278" s="301"/>
      <c r="AH278" s="301"/>
      <c r="AI278" s="301"/>
      <c r="AJ278" s="301"/>
      <c r="AK278" s="301"/>
      <c r="AL278" s="301"/>
      <c r="AM278" s="301"/>
      <c r="AN278" s="301"/>
      <c r="AO278" s="301"/>
      <c r="AP278" s="301"/>
      <c r="AQ278" s="301"/>
      <c r="AR278" s="301"/>
      <c r="AS278" s="301"/>
    </row>
    <row r="279" spans="22:45" x14ac:dyDescent="0.25">
      <c r="V279" s="301"/>
      <c r="W279" s="301"/>
      <c r="X279" s="301"/>
      <c r="Y279" s="301"/>
      <c r="Z279" s="301"/>
      <c r="AA279" s="301"/>
      <c r="AB279" s="301"/>
      <c r="AC279" s="301"/>
      <c r="AD279" s="301"/>
      <c r="AE279" s="301"/>
      <c r="AF279" s="301"/>
      <c r="AG279" s="301"/>
      <c r="AH279" s="301"/>
      <c r="AI279" s="301"/>
      <c r="AJ279" s="301"/>
      <c r="AK279" s="301"/>
      <c r="AL279" s="301"/>
      <c r="AM279" s="301"/>
      <c r="AN279" s="301"/>
      <c r="AO279" s="301"/>
      <c r="AP279" s="301"/>
      <c r="AQ279" s="301"/>
      <c r="AR279" s="301"/>
      <c r="AS279" s="301"/>
    </row>
    <row r="280" spans="22:45" x14ac:dyDescent="0.25">
      <c r="V280" s="301"/>
      <c r="W280" s="301"/>
      <c r="X280" s="301"/>
      <c r="Y280" s="301"/>
      <c r="Z280" s="301"/>
      <c r="AA280" s="301"/>
      <c r="AB280" s="301"/>
      <c r="AC280" s="301"/>
      <c r="AD280" s="301"/>
      <c r="AE280" s="301"/>
      <c r="AF280" s="301"/>
      <c r="AG280" s="301"/>
      <c r="AH280" s="301"/>
      <c r="AI280" s="301"/>
      <c r="AJ280" s="301"/>
      <c r="AK280" s="301"/>
      <c r="AL280" s="301"/>
      <c r="AM280" s="301"/>
      <c r="AN280" s="301"/>
      <c r="AO280" s="301"/>
      <c r="AP280" s="301"/>
      <c r="AQ280" s="301"/>
      <c r="AR280" s="301"/>
      <c r="AS280" s="301"/>
    </row>
    <row r="281" spans="22:45" x14ac:dyDescent="0.25">
      <c r="V281" s="301"/>
      <c r="W281" s="301"/>
      <c r="X281" s="301"/>
      <c r="Y281" s="301"/>
      <c r="Z281" s="301"/>
      <c r="AA281" s="301"/>
      <c r="AB281" s="301"/>
      <c r="AC281" s="301"/>
      <c r="AD281" s="301"/>
      <c r="AE281" s="301"/>
      <c r="AF281" s="301"/>
      <c r="AG281" s="301"/>
      <c r="AH281" s="301"/>
      <c r="AI281" s="301"/>
      <c r="AJ281" s="301"/>
      <c r="AK281" s="301"/>
      <c r="AL281" s="301"/>
      <c r="AM281" s="301"/>
      <c r="AN281" s="301"/>
      <c r="AO281" s="301"/>
      <c r="AP281" s="301"/>
      <c r="AQ281" s="301"/>
      <c r="AR281" s="301"/>
      <c r="AS281" s="301"/>
    </row>
    <row r="282" spans="22:45" x14ac:dyDescent="0.25">
      <c r="V282" s="301"/>
      <c r="W282" s="301"/>
      <c r="X282" s="301"/>
      <c r="Y282" s="301"/>
      <c r="Z282" s="301"/>
      <c r="AA282" s="301"/>
      <c r="AB282" s="301"/>
      <c r="AC282" s="301"/>
      <c r="AD282" s="301"/>
      <c r="AE282" s="301"/>
      <c r="AF282" s="301"/>
      <c r="AG282" s="301"/>
      <c r="AH282" s="301"/>
      <c r="AI282" s="301"/>
      <c r="AJ282" s="301"/>
      <c r="AK282" s="301"/>
      <c r="AL282" s="301"/>
      <c r="AM282" s="301"/>
      <c r="AN282" s="301"/>
      <c r="AO282" s="301"/>
      <c r="AP282" s="301"/>
      <c r="AQ282" s="301"/>
      <c r="AR282" s="301"/>
      <c r="AS282" s="301"/>
    </row>
    <row r="283" spans="22:45" x14ac:dyDescent="0.25">
      <c r="V283" s="301"/>
      <c r="W283" s="301"/>
      <c r="X283" s="301"/>
      <c r="Y283" s="301"/>
      <c r="Z283" s="301"/>
      <c r="AA283" s="301"/>
      <c r="AB283" s="301"/>
      <c r="AC283" s="301"/>
      <c r="AD283" s="301"/>
      <c r="AE283" s="301"/>
      <c r="AF283" s="301"/>
      <c r="AG283" s="301"/>
      <c r="AH283" s="301"/>
      <c r="AI283" s="301"/>
      <c r="AJ283" s="301"/>
      <c r="AK283" s="301"/>
      <c r="AL283" s="301"/>
      <c r="AM283" s="301"/>
      <c r="AN283" s="301"/>
      <c r="AO283" s="301"/>
      <c r="AP283" s="301"/>
      <c r="AQ283" s="301"/>
      <c r="AR283" s="301"/>
      <c r="AS283" s="301"/>
    </row>
    <row r="284" spans="22:45" x14ac:dyDescent="0.25">
      <c r="V284" s="301"/>
      <c r="W284" s="301"/>
      <c r="X284" s="301"/>
      <c r="Y284" s="301"/>
      <c r="Z284" s="301"/>
      <c r="AA284" s="301"/>
      <c r="AB284" s="301"/>
      <c r="AC284" s="301"/>
      <c r="AD284" s="301"/>
      <c r="AE284" s="301"/>
      <c r="AF284" s="301"/>
      <c r="AG284" s="301"/>
      <c r="AH284" s="301"/>
      <c r="AI284" s="301"/>
      <c r="AJ284" s="301"/>
      <c r="AK284" s="301"/>
      <c r="AL284" s="301"/>
      <c r="AM284" s="301"/>
      <c r="AN284" s="301"/>
      <c r="AO284" s="301"/>
      <c r="AP284" s="301"/>
      <c r="AQ284" s="301"/>
      <c r="AR284" s="301"/>
      <c r="AS284" s="301"/>
    </row>
    <row r="285" spans="22:45" x14ac:dyDescent="0.25">
      <c r="V285" s="301"/>
      <c r="W285" s="301"/>
      <c r="X285" s="301"/>
      <c r="Y285" s="301"/>
      <c r="Z285" s="301"/>
      <c r="AA285" s="301"/>
      <c r="AB285" s="301"/>
      <c r="AC285" s="301"/>
      <c r="AD285" s="301"/>
      <c r="AE285" s="301"/>
      <c r="AF285" s="301"/>
      <c r="AG285" s="301"/>
      <c r="AH285" s="301"/>
      <c r="AI285" s="301"/>
      <c r="AJ285" s="301"/>
      <c r="AK285" s="301"/>
      <c r="AL285" s="301"/>
      <c r="AM285" s="301"/>
      <c r="AN285" s="301"/>
      <c r="AO285" s="301"/>
      <c r="AP285" s="301"/>
      <c r="AQ285" s="301"/>
      <c r="AR285" s="301"/>
      <c r="AS285" s="301"/>
    </row>
    <row r="286" spans="22:45" x14ac:dyDescent="0.25">
      <c r="V286" s="301"/>
      <c r="W286" s="301"/>
      <c r="X286" s="301"/>
      <c r="Y286" s="301"/>
      <c r="Z286" s="301"/>
      <c r="AA286" s="301"/>
      <c r="AB286" s="301"/>
      <c r="AC286" s="301"/>
      <c r="AD286" s="301"/>
      <c r="AE286" s="301"/>
      <c r="AF286" s="301"/>
      <c r="AG286" s="301"/>
      <c r="AH286" s="301"/>
      <c r="AI286" s="301"/>
      <c r="AJ286" s="301"/>
      <c r="AK286" s="301"/>
      <c r="AL286" s="301"/>
      <c r="AM286" s="301"/>
      <c r="AN286" s="301"/>
      <c r="AO286" s="301"/>
      <c r="AP286" s="301"/>
      <c r="AQ286" s="301"/>
      <c r="AR286" s="301"/>
      <c r="AS286" s="301"/>
    </row>
    <row r="287" spans="22:45" x14ac:dyDescent="0.25">
      <c r="V287" s="301"/>
      <c r="W287" s="301"/>
      <c r="X287" s="301"/>
      <c r="Y287" s="301"/>
      <c r="Z287" s="301"/>
      <c r="AA287" s="301"/>
      <c r="AB287" s="301"/>
      <c r="AC287" s="301"/>
      <c r="AD287" s="301"/>
      <c r="AE287" s="301"/>
      <c r="AF287" s="301"/>
      <c r="AG287" s="301"/>
      <c r="AH287" s="301"/>
      <c r="AI287" s="301"/>
      <c r="AJ287" s="301"/>
      <c r="AK287" s="301"/>
      <c r="AL287" s="301"/>
      <c r="AM287" s="301"/>
      <c r="AN287" s="301"/>
      <c r="AO287" s="301"/>
      <c r="AP287" s="301"/>
      <c r="AQ287" s="301"/>
      <c r="AR287" s="301"/>
      <c r="AS287" s="301"/>
    </row>
    <row r="288" spans="22:45" x14ac:dyDescent="0.25">
      <c r="V288" s="301"/>
      <c r="W288" s="301"/>
      <c r="X288" s="301"/>
      <c r="Y288" s="301"/>
      <c r="Z288" s="301"/>
      <c r="AA288" s="301"/>
      <c r="AB288" s="301"/>
      <c r="AC288" s="301"/>
      <c r="AD288" s="301"/>
      <c r="AE288" s="301"/>
      <c r="AF288" s="301"/>
      <c r="AG288" s="301"/>
      <c r="AH288" s="301"/>
      <c r="AI288" s="301"/>
      <c r="AJ288" s="301"/>
      <c r="AK288" s="301"/>
      <c r="AL288" s="301"/>
      <c r="AM288" s="301"/>
      <c r="AN288" s="301"/>
      <c r="AO288" s="301"/>
      <c r="AP288" s="301"/>
      <c r="AQ288" s="301"/>
      <c r="AR288" s="301"/>
      <c r="AS288" s="301"/>
    </row>
    <row r="289" spans="22:45" x14ac:dyDescent="0.25">
      <c r="V289" s="301"/>
      <c r="W289" s="301"/>
      <c r="X289" s="301"/>
      <c r="Y289" s="301"/>
      <c r="Z289" s="301"/>
      <c r="AA289" s="301"/>
      <c r="AB289" s="301"/>
      <c r="AC289" s="301"/>
      <c r="AD289" s="301"/>
      <c r="AE289" s="301"/>
      <c r="AF289" s="301"/>
      <c r="AG289" s="301"/>
      <c r="AH289" s="301"/>
      <c r="AI289" s="301"/>
      <c r="AJ289" s="301"/>
      <c r="AK289" s="301"/>
      <c r="AL289" s="301"/>
      <c r="AM289" s="301"/>
      <c r="AN289" s="301"/>
      <c r="AO289" s="301"/>
      <c r="AP289" s="301"/>
      <c r="AQ289" s="301"/>
      <c r="AR289" s="301"/>
      <c r="AS289" s="301"/>
    </row>
    <row r="290" spans="22:45" x14ac:dyDescent="0.25">
      <c r="V290" s="301"/>
      <c r="W290" s="301"/>
      <c r="X290" s="301"/>
      <c r="Y290" s="301"/>
      <c r="Z290" s="301"/>
      <c r="AA290" s="301"/>
      <c r="AB290" s="301"/>
      <c r="AC290" s="301"/>
      <c r="AD290" s="301"/>
      <c r="AE290" s="301"/>
      <c r="AF290" s="301"/>
      <c r="AG290" s="301"/>
      <c r="AH290" s="301"/>
      <c r="AI290" s="301"/>
      <c r="AJ290" s="301"/>
      <c r="AK290" s="301"/>
      <c r="AL290" s="301"/>
      <c r="AM290" s="301"/>
      <c r="AN290" s="301"/>
      <c r="AO290" s="301"/>
      <c r="AP290" s="301"/>
      <c r="AQ290" s="301"/>
      <c r="AR290" s="301"/>
      <c r="AS290" s="301"/>
    </row>
    <row r="291" spans="22:45" x14ac:dyDescent="0.25">
      <c r="V291" s="301"/>
      <c r="W291" s="301"/>
      <c r="X291" s="301"/>
      <c r="Y291" s="301"/>
      <c r="Z291" s="301"/>
      <c r="AA291" s="301"/>
      <c r="AB291" s="301"/>
      <c r="AC291" s="301"/>
      <c r="AD291" s="301"/>
      <c r="AE291" s="301"/>
      <c r="AF291" s="301"/>
      <c r="AG291" s="301"/>
      <c r="AH291" s="301"/>
      <c r="AI291" s="301"/>
      <c r="AJ291" s="301"/>
      <c r="AK291" s="301"/>
      <c r="AL291" s="301"/>
      <c r="AM291" s="301"/>
      <c r="AN291" s="301"/>
      <c r="AO291" s="301"/>
      <c r="AP291" s="301"/>
      <c r="AQ291" s="301"/>
      <c r="AR291" s="301"/>
      <c r="AS291" s="301"/>
    </row>
    <row r="292" spans="22:45" x14ac:dyDescent="0.25">
      <c r="V292" s="301"/>
      <c r="W292" s="301"/>
      <c r="X292" s="301"/>
      <c r="Y292" s="301"/>
      <c r="Z292" s="301"/>
      <c r="AA292" s="301"/>
      <c r="AB292" s="301"/>
      <c r="AC292" s="301"/>
      <c r="AD292" s="301"/>
      <c r="AE292" s="301"/>
      <c r="AF292" s="301"/>
      <c r="AG292" s="301"/>
      <c r="AH292" s="301"/>
      <c r="AI292" s="301"/>
      <c r="AJ292" s="301"/>
      <c r="AK292" s="301"/>
      <c r="AL292" s="301"/>
      <c r="AM292" s="301"/>
      <c r="AN292" s="301"/>
      <c r="AO292" s="301"/>
      <c r="AP292" s="301"/>
      <c r="AQ292" s="301"/>
      <c r="AR292" s="301"/>
      <c r="AS292" s="301"/>
    </row>
    <row r="293" spans="22:45" x14ac:dyDescent="0.25">
      <c r="V293" s="301"/>
      <c r="W293" s="301"/>
      <c r="X293" s="301"/>
      <c r="Y293" s="301"/>
      <c r="Z293" s="301"/>
      <c r="AA293" s="301"/>
      <c r="AB293" s="301"/>
      <c r="AC293" s="301"/>
      <c r="AD293" s="301"/>
      <c r="AE293" s="301"/>
      <c r="AF293" s="301"/>
      <c r="AG293" s="301"/>
      <c r="AH293" s="301"/>
      <c r="AI293" s="301"/>
      <c r="AJ293" s="301"/>
      <c r="AK293" s="301"/>
      <c r="AL293" s="301"/>
      <c r="AM293" s="301"/>
      <c r="AN293" s="301"/>
      <c r="AO293" s="301"/>
      <c r="AP293" s="301"/>
      <c r="AQ293" s="301"/>
      <c r="AR293" s="301"/>
      <c r="AS293" s="301"/>
    </row>
    <row r="294" spans="22:45" x14ac:dyDescent="0.25">
      <c r="V294" s="301"/>
      <c r="W294" s="301"/>
      <c r="X294" s="301"/>
      <c r="Y294" s="301"/>
      <c r="Z294" s="301"/>
      <c r="AA294" s="301"/>
      <c r="AB294" s="301"/>
      <c r="AC294" s="301"/>
      <c r="AD294" s="301"/>
      <c r="AE294" s="301"/>
      <c r="AF294" s="301"/>
      <c r="AG294" s="301"/>
      <c r="AH294" s="301"/>
      <c r="AI294" s="301"/>
      <c r="AJ294" s="301"/>
      <c r="AK294" s="301"/>
      <c r="AL294" s="301"/>
      <c r="AM294" s="301"/>
      <c r="AN294" s="301"/>
      <c r="AO294" s="301"/>
      <c r="AP294" s="301"/>
      <c r="AQ294" s="301"/>
      <c r="AR294" s="301"/>
      <c r="AS294" s="301"/>
    </row>
    <row r="295" spans="22:45" x14ac:dyDescent="0.25">
      <c r="V295" s="301"/>
      <c r="W295" s="301"/>
      <c r="X295" s="301"/>
      <c r="Y295" s="301"/>
      <c r="Z295" s="301"/>
      <c r="AA295" s="301"/>
      <c r="AB295" s="301"/>
      <c r="AC295" s="301"/>
      <c r="AD295" s="301"/>
      <c r="AE295" s="301"/>
      <c r="AF295" s="301"/>
      <c r="AG295" s="301"/>
      <c r="AH295" s="301"/>
      <c r="AI295" s="301"/>
      <c r="AJ295" s="301"/>
      <c r="AK295" s="301"/>
      <c r="AL295" s="301"/>
      <c r="AM295" s="301"/>
      <c r="AN295" s="301"/>
      <c r="AO295" s="301"/>
      <c r="AP295" s="301"/>
      <c r="AQ295" s="301"/>
      <c r="AR295" s="301"/>
      <c r="AS295" s="301"/>
    </row>
    <row r="296" spans="22:45" x14ac:dyDescent="0.25">
      <c r="V296" s="301"/>
      <c r="W296" s="301"/>
      <c r="X296" s="301"/>
      <c r="Y296" s="301"/>
      <c r="Z296" s="301"/>
      <c r="AA296" s="301"/>
      <c r="AB296" s="301"/>
      <c r="AC296" s="301"/>
      <c r="AD296" s="301"/>
      <c r="AE296" s="301"/>
      <c r="AF296" s="301"/>
      <c r="AG296" s="301"/>
      <c r="AH296" s="301"/>
      <c r="AI296" s="301"/>
      <c r="AJ296" s="301"/>
      <c r="AK296" s="301"/>
      <c r="AL296" s="301"/>
      <c r="AM296" s="301"/>
      <c r="AN296" s="301"/>
      <c r="AO296" s="301"/>
      <c r="AP296" s="301"/>
      <c r="AQ296" s="301"/>
      <c r="AR296" s="301"/>
      <c r="AS296" s="301"/>
    </row>
    <row r="297" spans="22:45" x14ac:dyDescent="0.25">
      <c r="V297" s="301"/>
      <c r="W297" s="301"/>
      <c r="X297" s="301"/>
      <c r="Y297" s="301"/>
      <c r="Z297" s="301"/>
      <c r="AA297" s="301"/>
      <c r="AB297" s="301"/>
      <c r="AC297" s="301"/>
      <c r="AD297" s="301"/>
      <c r="AE297" s="301"/>
      <c r="AF297" s="301"/>
      <c r="AG297" s="301"/>
      <c r="AH297" s="301"/>
      <c r="AI297" s="301"/>
      <c r="AJ297" s="301"/>
      <c r="AK297" s="301"/>
      <c r="AL297" s="301"/>
      <c r="AM297" s="301"/>
      <c r="AN297" s="301"/>
      <c r="AO297" s="301"/>
      <c r="AP297" s="301"/>
      <c r="AQ297" s="301"/>
      <c r="AR297" s="301"/>
      <c r="AS297" s="301"/>
    </row>
    <row r="298" spans="22:45" x14ac:dyDescent="0.25">
      <c r="V298" s="301"/>
      <c r="W298" s="301"/>
      <c r="X298" s="301"/>
      <c r="Y298" s="301"/>
      <c r="Z298" s="301"/>
      <c r="AA298" s="301"/>
      <c r="AB298" s="301"/>
      <c r="AC298" s="301"/>
      <c r="AD298" s="301"/>
      <c r="AE298" s="301"/>
      <c r="AF298" s="301"/>
      <c r="AG298" s="301"/>
      <c r="AH298" s="301"/>
      <c r="AI298" s="301"/>
      <c r="AJ298" s="301"/>
      <c r="AK298" s="301"/>
      <c r="AL298" s="301"/>
      <c r="AM298" s="301"/>
      <c r="AN298" s="301"/>
      <c r="AO298" s="301"/>
      <c r="AP298" s="301"/>
      <c r="AQ298" s="301"/>
      <c r="AR298" s="301"/>
      <c r="AS298" s="301"/>
    </row>
    <row r="299" spans="22:45" x14ac:dyDescent="0.25">
      <c r="V299" s="301"/>
      <c r="W299" s="301"/>
      <c r="X299" s="301"/>
      <c r="Y299" s="301"/>
      <c r="Z299" s="301"/>
      <c r="AA299" s="301"/>
      <c r="AB299" s="301"/>
      <c r="AC299" s="301"/>
      <c r="AD299" s="301"/>
      <c r="AE299" s="301"/>
      <c r="AF299" s="301"/>
      <c r="AG299" s="301"/>
      <c r="AH299" s="301"/>
      <c r="AI299" s="301"/>
      <c r="AJ299" s="301"/>
      <c r="AK299" s="301"/>
      <c r="AL299" s="301"/>
      <c r="AM299" s="301"/>
      <c r="AN299" s="301"/>
      <c r="AO299" s="301"/>
      <c r="AP299" s="301"/>
      <c r="AQ299" s="301"/>
      <c r="AR299" s="301"/>
      <c r="AS299" s="301"/>
    </row>
    <row r="300" spans="22:45" x14ac:dyDescent="0.25">
      <c r="V300" s="301"/>
      <c r="W300" s="301"/>
      <c r="X300" s="301"/>
      <c r="Y300" s="301"/>
      <c r="Z300" s="301"/>
      <c r="AA300" s="301"/>
      <c r="AB300" s="301"/>
      <c r="AC300" s="301"/>
      <c r="AD300" s="301"/>
      <c r="AE300" s="301"/>
      <c r="AF300" s="301"/>
      <c r="AG300" s="301"/>
      <c r="AH300" s="301"/>
      <c r="AI300" s="301"/>
      <c r="AJ300" s="301"/>
      <c r="AK300" s="301"/>
      <c r="AL300" s="301"/>
      <c r="AM300" s="301"/>
      <c r="AN300" s="301"/>
      <c r="AO300" s="301"/>
      <c r="AP300" s="301"/>
      <c r="AQ300" s="301"/>
      <c r="AR300" s="301"/>
      <c r="AS300" s="301"/>
    </row>
    <row r="301" spans="22:45" x14ac:dyDescent="0.25">
      <c r="V301" s="301"/>
      <c r="W301" s="301"/>
      <c r="X301" s="301"/>
      <c r="Y301" s="301"/>
      <c r="Z301" s="301"/>
      <c r="AA301" s="301"/>
      <c r="AB301" s="301"/>
      <c r="AC301" s="301"/>
      <c r="AD301" s="301"/>
      <c r="AE301" s="301"/>
      <c r="AF301" s="301"/>
      <c r="AG301" s="301"/>
      <c r="AH301" s="301"/>
      <c r="AI301" s="301"/>
      <c r="AJ301" s="301"/>
      <c r="AK301" s="301"/>
      <c r="AL301" s="301"/>
      <c r="AM301" s="301"/>
      <c r="AN301" s="301"/>
      <c r="AO301" s="301"/>
      <c r="AP301" s="301"/>
      <c r="AQ301" s="301"/>
      <c r="AR301" s="301"/>
      <c r="AS301" s="301"/>
    </row>
    <row r="302" spans="22:45" x14ac:dyDescent="0.25">
      <c r="V302" s="301"/>
      <c r="W302" s="301"/>
      <c r="X302" s="301"/>
      <c r="Y302" s="301"/>
      <c r="Z302" s="301"/>
      <c r="AA302" s="301"/>
      <c r="AB302" s="301"/>
      <c r="AC302" s="301"/>
      <c r="AD302" s="301"/>
      <c r="AE302" s="301"/>
      <c r="AF302" s="301"/>
      <c r="AG302" s="301"/>
      <c r="AH302" s="301"/>
      <c r="AI302" s="301"/>
      <c r="AJ302" s="301"/>
      <c r="AK302" s="301"/>
      <c r="AL302" s="301"/>
      <c r="AM302" s="301"/>
      <c r="AN302" s="301"/>
      <c r="AO302" s="301"/>
      <c r="AP302" s="301"/>
      <c r="AQ302" s="301"/>
      <c r="AR302" s="301"/>
      <c r="AS302" s="301"/>
    </row>
    <row r="303" spans="22:45" x14ac:dyDescent="0.25">
      <c r="V303" s="301"/>
      <c r="W303" s="301"/>
      <c r="X303" s="301"/>
      <c r="Y303" s="301"/>
      <c r="Z303" s="301"/>
      <c r="AA303" s="301"/>
      <c r="AB303" s="301"/>
      <c r="AC303" s="301"/>
      <c r="AD303" s="301"/>
      <c r="AE303" s="301"/>
      <c r="AF303" s="301"/>
      <c r="AG303" s="301"/>
      <c r="AH303" s="301"/>
      <c r="AI303" s="301"/>
      <c r="AJ303" s="301"/>
      <c r="AK303" s="301"/>
      <c r="AL303" s="301"/>
      <c r="AM303" s="301"/>
      <c r="AN303" s="301"/>
      <c r="AO303" s="301"/>
      <c r="AP303" s="301"/>
      <c r="AQ303" s="301"/>
      <c r="AR303" s="301"/>
      <c r="AS303" s="301"/>
    </row>
    <row r="304" spans="22:45" x14ac:dyDescent="0.25">
      <c r="V304" s="301"/>
      <c r="W304" s="301"/>
      <c r="X304" s="301"/>
      <c r="Y304" s="301"/>
      <c r="Z304" s="301"/>
      <c r="AA304" s="301"/>
      <c r="AB304" s="301"/>
      <c r="AC304" s="301"/>
      <c r="AD304" s="301"/>
      <c r="AE304" s="301"/>
      <c r="AF304" s="301"/>
      <c r="AG304" s="301"/>
      <c r="AH304" s="301"/>
      <c r="AI304" s="301"/>
      <c r="AJ304" s="301"/>
      <c r="AK304" s="301"/>
      <c r="AL304" s="301"/>
      <c r="AM304" s="301"/>
      <c r="AN304" s="301"/>
      <c r="AO304" s="301"/>
      <c r="AP304" s="301"/>
      <c r="AQ304" s="301"/>
      <c r="AR304" s="301"/>
      <c r="AS304" s="301"/>
    </row>
    <row r="305" spans="22:45" x14ac:dyDescent="0.25">
      <c r="V305" s="301"/>
      <c r="W305" s="301"/>
      <c r="X305" s="301"/>
      <c r="Y305" s="301"/>
      <c r="Z305" s="301"/>
      <c r="AA305" s="301"/>
      <c r="AB305" s="301"/>
      <c r="AC305" s="301"/>
      <c r="AD305" s="301"/>
      <c r="AE305" s="301"/>
      <c r="AF305" s="301"/>
      <c r="AG305" s="301"/>
      <c r="AH305" s="301"/>
      <c r="AI305" s="301"/>
      <c r="AJ305" s="301"/>
      <c r="AK305" s="301"/>
      <c r="AL305" s="301"/>
      <c r="AM305" s="301"/>
      <c r="AN305" s="301"/>
      <c r="AO305" s="301"/>
      <c r="AP305" s="301"/>
      <c r="AQ305" s="301"/>
      <c r="AR305" s="301"/>
      <c r="AS305" s="301"/>
    </row>
    <row r="306" spans="22:45" x14ac:dyDescent="0.25">
      <c r="V306" s="301"/>
      <c r="W306" s="301"/>
      <c r="X306" s="301"/>
      <c r="Y306" s="301"/>
      <c r="Z306" s="301"/>
      <c r="AA306" s="301"/>
      <c r="AB306" s="301"/>
      <c r="AC306" s="301"/>
      <c r="AD306" s="301"/>
      <c r="AE306" s="301"/>
      <c r="AF306" s="301"/>
      <c r="AG306" s="301"/>
      <c r="AH306" s="301"/>
      <c r="AI306" s="301"/>
      <c r="AJ306" s="301"/>
      <c r="AK306" s="301"/>
      <c r="AL306" s="301"/>
      <c r="AM306" s="301"/>
      <c r="AN306" s="301"/>
      <c r="AO306" s="301"/>
      <c r="AP306" s="301"/>
      <c r="AQ306" s="301"/>
      <c r="AR306" s="301"/>
      <c r="AS306" s="301"/>
    </row>
    <row r="307" spans="22:45" x14ac:dyDescent="0.25">
      <c r="V307" s="301"/>
      <c r="W307" s="301"/>
      <c r="X307" s="301"/>
      <c r="Y307" s="301"/>
      <c r="Z307" s="301"/>
      <c r="AA307" s="301"/>
      <c r="AB307" s="301"/>
      <c r="AC307" s="301"/>
      <c r="AD307" s="301"/>
      <c r="AE307" s="301"/>
      <c r="AF307" s="301"/>
      <c r="AG307" s="301"/>
      <c r="AH307" s="301"/>
      <c r="AI307" s="301"/>
      <c r="AJ307" s="301"/>
      <c r="AK307" s="301"/>
      <c r="AL307" s="301"/>
      <c r="AM307" s="301"/>
      <c r="AN307" s="301"/>
      <c r="AO307" s="301"/>
      <c r="AP307" s="301"/>
      <c r="AQ307" s="301"/>
      <c r="AR307" s="301"/>
      <c r="AS307" s="301"/>
    </row>
    <row r="308" spans="22:45" x14ac:dyDescent="0.25">
      <c r="V308" s="301"/>
      <c r="W308" s="301"/>
      <c r="X308" s="301"/>
      <c r="Y308" s="301"/>
      <c r="Z308" s="301"/>
      <c r="AA308" s="301"/>
      <c r="AB308" s="301"/>
      <c r="AC308" s="301"/>
      <c r="AD308" s="301"/>
      <c r="AE308" s="301"/>
      <c r="AF308" s="301"/>
      <c r="AG308" s="301"/>
      <c r="AH308" s="301"/>
      <c r="AI308" s="301"/>
      <c r="AJ308" s="301"/>
      <c r="AK308" s="301"/>
      <c r="AL308" s="301"/>
      <c r="AM308" s="301"/>
      <c r="AN308" s="301"/>
      <c r="AO308" s="301"/>
      <c r="AP308" s="301"/>
      <c r="AQ308" s="301"/>
      <c r="AR308" s="301"/>
      <c r="AS308" s="301"/>
    </row>
    <row r="309" spans="22:45" x14ac:dyDescent="0.25">
      <c r="V309" s="301"/>
      <c r="W309" s="301"/>
      <c r="X309" s="301"/>
      <c r="Y309" s="301"/>
      <c r="Z309" s="301"/>
      <c r="AA309" s="301"/>
      <c r="AB309" s="301"/>
      <c r="AC309" s="301"/>
      <c r="AD309" s="301"/>
      <c r="AE309" s="301"/>
      <c r="AF309" s="301"/>
      <c r="AG309" s="301"/>
      <c r="AH309" s="301"/>
      <c r="AI309" s="301"/>
      <c r="AJ309" s="301"/>
      <c r="AK309" s="301"/>
      <c r="AL309" s="301"/>
      <c r="AM309" s="301"/>
      <c r="AN309" s="301"/>
      <c r="AO309" s="301"/>
      <c r="AP309" s="301"/>
      <c r="AQ309" s="301"/>
      <c r="AR309" s="301"/>
      <c r="AS309" s="301"/>
    </row>
    <row r="310" spans="22:45" x14ac:dyDescent="0.25">
      <c r="V310" s="301"/>
      <c r="W310" s="301"/>
      <c r="X310" s="301"/>
      <c r="Y310" s="301"/>
      <c r="Z310" s="301"/>
      <c r="AA310" s="301"/>
      <c r="AB310" s="301"/>
      <c r="AC310" s="301"/>
      <c r="AD310" s="301"/>
      <c r="AE310" s="301"/>
      <c r="AF310" s="301"/>
      <c r="AG310" s="301"/>
      <c r="AH310" s="301"/>
      <c r="AI310" s="301"/>
      <c r="AJ310" s="301"/>
      <c r="AK310" s="301"/>
      <c r="AL310" s="301"/>
      <c r="AM310" s="301"/>
      <c r="AN310" s="301"/>
      <c r="AO310" s="301"/>
      <c r="AP310" s="301"/>
      <c r="AQ310" s="301"/>
      <c r="AR310" s="301"/>
      <c r="AS310" s="301"/>
    </row>
    <row r="311" spans="22:45" x14ac:dyDescent="0.25">
      <c r="V311" s="301"/>
      <c r="W311" s="301"/>
      <c r="X311" s="301"/>
      <c r="Y311" s="301"/>
      <c r="Z311" s="301"/>
      <c r="AA311" s="301"/>
      <c r="AB311" s="301"/>
      <c r="AC311" s="301"/>
      <c r="AD311" s="301"/>
      <c r="AE311" s="301"/>
      <c r="AF311" s="301"/>
      <c r="AG311" s="301"/>
      <c r="AH311" s="301"/>
      <c r="AI311" s="301"/>
      <c r="AJ311" s="301"/>
      <c r="AK311" s="301"/>
      <c r="AL311" s="301"/>
      <c r="AM311" s="301"/>
      <c r="AN311" s="301"/>
      <c r="AO311" s="301"/>
      <c r="AP311" s="301"/>
      <c r="AQ311" s="301"/>
      <c r="AR311" s="301"/>
      <c r="AS311" s="301"/>
    </row>
    <row r="312" spans="22:45" x14ac:dyDescent="0.25">
      <c r="V312" s="301"/>
      <c r="W312" s="301"/>
      <c r="X312" s="301"/>
      <c r="Y312" s="301"/>
      <c r="Z312" s="301"/>
      <c r="AA312" s="301"/>
      <c r="AB312" s="301"/>
      <c r="AC312" s="301"/>
      <c r="AD312" s="301"/>
      <c r="AE312" s="301"/>
      <c r="AF312" s="301"/>
      <c r="AG312" s="301"/>
      <c r="AH312" s="301"/>
      <c r="AI312" s="301"/>
      <c r="AJ312" s="301"/>
      <c r="AK312" s="301"/>
      <c r="AL312" s="301"/>
      <c r="AM312" s="301"/>
      <c r="AN312" s="301"/>
      <c r="AO312" s="301"/>
      <c r="AP312" s="301"/>
      <c r="AQ312" s="301"/>
      <c r="AR312" s="301"/>
      <c r="AS312" s="301"/>
    </row>
    <row r="313" spans="22:45" x14ac:dyDescent="0.25">
      <c r="V313" s="301"/>
      <c r="W313" s="301"/>
      <c r="X313" s="301"/>
      <c r="Y313" s="301"/>
      <c r="Z313" s="301"/>
      <c r="AA313" s="301"/>
      <c r="AB313" s="301"/>
      <c r="AC313" s="301"/>
      <c r="AD313" s="301"/>
      <c r="AE313" s="301"/>
      <c r="AF313" s="301"/>
      <c r="AG313" s="301"/>
      <c r="AH313" s="301"/>
      <c r="AI313" s="301"/>
      <c r="AJ313" s="301"/>
      <c r="AK313" s="301"/>
      <c r="AL313" s="301"/>
      <c r="AM313" s="301"/>
      <c r="AN313" s="301"/>
      <c r="AO313" s="301"/>
      <c r="AP313" s="301"/>
      <c r="AQ313" s="301"/>
      <c r="AR313" s="301"/>
      <c r="AS313" s="301"/>
    </row>
    <row r="314" spans="22:45" x14ac:dyDescent="0.25">
      <c r="V314" s="301"/>
      <c r="W314" s="301"/>
      <c r="X314" s="301"/>
      <c r="Y314" s="301"/>
      <c r="Z314" s="301"/>
      <c r="AA314" s="301"/>
      <c r="AB314" s="301"/>
      <c r="AC314" s="301"/>
      <c r="AD314" s="301"/>
      <c r="AE314" s="301"/>
      <c r="AF314" s="301"/>
      <c r="AG314" s="301"/>
      <c r="AH314" s="301"/>
      <c r="AI314" s="301"/>
      <c r="AJ314" s="301"/>
      <c r="AK314" s="301"/>
      <c r="AL314" s="301"/>
      <c r="AM314" s="301"/>
      <c r="AN314" s="301"/>
      <c r="AO314" s="301"/>
      <c r="AP314" s="301"/>
      <c r="AQ314" s="301"/>
      <c r="AR314" s="301"/>
      <c r="AS314" s="301"/>
    </row>
    <row r="315" spans="22:45" x14ac:dyDescent="0.25">
      <c r="V315" s="301"/>
      <c r="W315" s="301"/>
      <c r="X315" s="301"/>
      <c r="Y315" s="301"/>
      <c r="Z315" s="301"/>
      <c r="AA315" s="301"/>
      <c r="AB315" s="301"/>
      <c r="AC315" s="301"/>
      <c r="AD315" s="301"/>
      <c r="AE315" s="301"/>
      <c r="AF315" s="301"/>
      <c r="AG315" s="301"/>
      <c r="AH315" s="301"/>
      <c r="AI315" s="301"/>
      <c r="AJ315" s="301"/>
      <c r="AK315" s="301"/>
      <c r="AL315" s="301"/>
      <c r="AM315" s="301"/>
      <c r="AN315" s="301"/>
      <c r="AO315" s="301"/>
      <c r="AP315" s="301"/>
      <c r="AQ315" s="301"/>
      <c r="AR315" s="301"/>
      <c r="AS315" s="301"/>
    </row>
    <row r="316" spans="22:45" x14ac:dyDescent="0.25">
      <c r="V316" s="301"/>
      <c r="W316" s="301"/>
      <c r="X316" s="301"/>
      <c r="Y316" s="301"/>
      <c r="Z316" s="301"/>
      <c r="AA316" s="301"/>
      <c r="AB316" s="301"/>
      <c r="AC316" s="301"/>
      <c r="AD316" s="301"/>
      <c r="AE316" s="301"/>
      <c r="AF316" s="301"/>
      <c r="AG316" s="301"/>
      <c r="AH316" s="301"/>
      <c r="AI316" s="301"/>
      <c r="AJ316" s="301"/>
      <c r="AK316" s="301"/>
      <c r="AL316" s="301"/>
      <c r="AM316" s="301"/>
      <c r="AN316" s="301"/>
      <c r="AO316" s="301"/>
      <c r="AP316" s="301"/>
      <c r="AQ316" s="301"/>
      <c r="AR316" s="301"/>
      <c r="AS316" s="301"/>
    </row>
    <row r="317" spans="22:45" x14ac:dyDescent="0.25">
      <c r="V317" s="301"/>
      <c r="W317" s="301"/>
      <c r="X317" s="301"/>
      <c r="Y317" s="301"/>
      <c r="Z317" s="301"/>
      <c r="AA317" s="301"/>
      <c r="AB317" s="301"/>
      <c r="AC317" s="301"/>
      <c r="AD317" s="301"/>
      <c r="AE317" s="301"/>
      <c r="AF317" s="301"/>
      <c r="AG317" s="301"/>
      <c r="AH317" s="301"/>
      <c r="AI317" s="301"/>
      <c r="AJ317" s="301"/>
      <c r="AK317" s="301"/>
      <c r="AL317" s="301"/>
      <c r="AM317" s="301"/>
      <c r="AN317" s="301"/>
      <c r="AO317" s="301"/>
      <c r="AP317" s="301"/>
      <c r="AQ317" s="301"/>
      <c r="AR317" s="301"/>
      <c r="AS317" s="301"/>
    </row>
    <row r="318" spans="22:45" x14ac:dyDescent="0.25">
      <c r="V318" s="301"/>
      <c r="W318" s="301"/>
      <c r="X318" s="301"/>
      <c r="Y318" s="301"/>
      <c r="Z318" s="301"/>
      <c r="AA318" s="301"/>
      <c r="AB318" s="301"/>
      <c r="AC318" s="301"/>
      <c r="AD318" s="301"/>
      <c r="AE318" s="301"/>
      <c r="AF318" s="301"/>
      <c r="AG318" s="301"/>
      <c r="AH318" s="301"/>
      <c r="AI318" s="301"/>
      <c r="AJ318" s="301"/>
      <c r="AK318" s="301"/>
      <c r="AL318" s="301"/>
      <c r="AM318" s="301"/>
      <c r="AN318" s="301"/>
      <c r="AO318" s="301"/>
      <c r="AP318" s="301"/>
      <c r="AQ318" s="301"/>
      <c r="AR318" s="301"/>
      <c r="AS318" s="301"/>
    </row>
    <row r="319" spans="22:45" x14ac:dyDescent="0.25">
      <c r="V319" s="301"/>
      <c r="W319" s="301"/>
      <c r="X319" s="301"/>
      <c r="Y319" s="301"/>
      <c r="Z319" s="301"/>
      <c r="AA319" s="301"/>
      <c r="AB319" s="301"/>
      <c r="AC319" s="301"/>
      <c r="AD319" s="301"/>
      <c r="AE319" s="301"/>
      <c r="AF319" s="301"/>
      <c r="AG319" s="301"/>
      <c r="AH319" s="301"/>
      <c r="AI319" s="301"/>
      <c r="AJ319" s="301"/>
      <c r="AK319" s="301"/>
      <c r="AL319" s="301"/>
      <c r="AM319" s="301"/>
      <c r="AN319" s="301"/>
      <c r="AO319" s="301"/>
      <c r="AP319" s="301"/>
      <c r="AQ319" s="301"/>
      <c r="AR319" s="301"/>
      <c r="AS319" s="301"/>
    </row>
    <row r="320" spans="22:45" x14ac:dyDescent="0.25">
      <c r="V320" s="301"/>
      <c r="W320" s="301"/>
      <c r="X320" s="301"/>
      <c r="Y320" s="301"/>
      <c r="Z320" s="301"/>
      <c r="AA320" s="301"/>
      <c r="AB320" s="301"/>
      <c r="AC320" s="301"/>
      <c r="AD320" s="301"/>
      <c r="AE320" s="301"/>
      <c r="AF320" s="301"/>
      <c r="AG320" s="301"/>
      <c r="AH320" s="301"/>
      <c r="AI320" s="301"/>
      <c r="AJ320" s="301"/>
      <c r="AK320" s="301"/>
      <c r="AL320" s="301"/>
      <c r="AM320" s="301"/>
      <c r="AN320" s="301"/>
      <c r="AO320" s="301"/>
      <c r="AP320" s="301"/>
      <c r="AQ320" s="301"/>
      <c r="AR320" s="301"/>
      <c r="AS320" s="301"/>
    </row>
    <row r="321" spans="22:45" x14ac:dyDescent="0.25">
      <c r="V321" s="301"/>
      <c r="W321" s="301"/>
      <c r="X321" s="301"/>
      <c r="Y321" s="301"/>
      <c r="Z321" s="301"/>
      <c r="AA321" s="301"/>
      <c r="AB321" s="301"/>
      <c r="AC321" s="301"/>
      <c r="AD321" s="301"/>
      <c r="AE321" s="301"/>
      <c r="AF321" s="301"/>
      <c r="AG321" s="301"/>
      <c r="AH321" s="301"/>
      <c r="AI321" s="301"/>
      <c r="AJ321" s="301"/>
      <c r="AK321" s="301"/>
      <c r="AL321" s="301"/>
      <c r="AM321" s="301"/>
      <c r="AN321" s="301"/>
      <c r="AO321" s="301"/>
      <c r="AP321" s="301"/>
      <c r="AQ321" s="301"/>
      <c r="AR321" s="301"/>
      <c r="AS321" s="301"/>
    </row>
    <row r="322" spans="22:45" x14ac:dyDescent="0.25">
      <c r="V322" s="301"/>
      <c r="W322" s="301"/>
      <c r="X322" s="301"/>
      <c r="Y322" s="301"/>
      <c r="Z322" s="301"/>
      <c r="AA322" s="301"/>
      <c r="AB322" s="301"/>
      <c r="AC322" s="301"/>
      <c r="AD322" s="301"/>
      <c r="AE322" s="301"/>
      <c r="AF322" s="301"/>
      <c r="AG322" s="301"/>
      <c r="AH322" s="301"/>
      <c r="AI322" s="301"/>
      <c r="AJ322" s="301"/>
      <c r="AK322" s="301"/>
      <c r="AL322" s="301"/>
      <c r="AM322" s="301"/>
      <c r="AN322" s="301"/>
      <c r="AO322" s="301"/>
      <c r="AP322" s="301"/>
      <c r="AQ322" s="301"/>
      <c r="AR322" s="301"/>
      <c r="AS322" s="301"/>
    </row>
    <row r="323" spans="22:45" x14ac:dyDescent="0.25">
      <c r="V323" s="301"/>
      <c r="W323" s="301"/>
      <c r="X323" s="301"/>
      <c r="Y323" s="301"/>
      <c r="Z323" s="301"/>
      <c r="AA323" s="301"/>
      <c r="AB323" s="301"/>
      <c r="AC323" s="301"/>
      <c r="AD323" s="301"/>
      <c r="AE323" s="301"/>
      <c r="AF323" s="301"/>
      <c r="AG323" s="301"/>
      <c r="AH323" s="301"/>
      <c r="AI323" s="301"/>
      <c r="AJ323" s="301"/>
      <c r="AK323" s="301"/>
      <c r="AL323" s="301"/>
      <c r="AM323" s="301"/>
      <c r="AN323" s="301"/>
      <c r="AO323" s="301"/>
      <c r="AP323" s="301"/>
      <c r="AQ323" s="301"/>
      <c r="AR323" s="301"/>
      <c r="AS323" s="301"/>
    </row>
    <row r="324" spans="22:45" x14ac:dyDescent="0.25">
      <c r="V324" s="301"/>
      <c r="W324" s="301"/>
      <c r="X324" s="301"/>
      <c r="Y324" s="301"/>
      <c r="Z324" s="301"/>
      <c r="AA324" s="301"/>
      <c r="AB324" s="301"/>
      <c r="AC324" s="301"/>
      <c r="AD324" s="301"/>
      <c r="AE324" s="301"/>
      <c r="AF324" s="301"/>
      <c r="AG324" s="301"/>
      <c r="AH324" s="301"/>
      <c r="AI324" s="301"/>
      <c r="AJ324" s="301"/>
      <c r="AK324" s="301"/>
      <c r="AL324" s="301"/>
      <c r="AM324" s="301"/>
      <c r="AN324" s="301"/>
      <c r="AO324" s="301"/>
      <c r="AP324" s="301"/>
      <c r="AQ324" s="301"/>
      <c r="AR324" s="301"/>
      <c r="AS324" s="301"/>
    </row>
    <row r="325" spans="22:45" x14ac:dyDescent="0.25">
      <c r="V325" s="301"/>
      <c r="W325" s="301"/>
      <c r="X325" s="301"/>
      <c r="Y325" s="301"/>
      <c r="Z325" s="301"/>
      <c r="AA325" s="301"/>
      <c r="AB325" s="301"/>
      <c r="AC325" s="301"/>
      <c r="AD325" s="301"/>
      <c r="AE325" s="301"/>
      <c r="AF325" s="301"/>
      <c r="AG325" s="301"/>
      <c r="AH325" s="301"/>
      <c r="AI325" s="301"/>
      <c r="AJ325" s="301"/>
      <c r="AK325" s="301"/>
      <c r="AL325" s="301"/>
      <c r="AM325" s="301"/>
      <c r="AN325" s="301"/>
      <c r="AO325" s="301"/>
      <c r="AP325" s="301"/>
      <c r="AQ325" s="301"/>
      <c r="AR325" s="301"/>
      <c r="AS325" s="301"/>
    </row>
    <row r="326" spans="22:45" x14ac:dyDescent="0.25">
      <c r="V326" s="301"/>
      <c r="W326" s="301"/>
      <c r="X326" s="301"/>
      <c r="Y326" s="301"/>
      <c r="Z326" s="301"/>
      <c r="AA326" s="301"/>
      <c r="AB326" s="301"/>
      <c r="AC326" s="301"/>
      <c r="AD326" s="301"/>
      <c r="AE326" s="301"/>
      <c r="AF326" s="301"/>
      <c r="AG326" s="301"/>
      <c r="AH326" s="301"/>
      <c r="AI326" s="301"/>
      <c r="AJ326" s="301"/>
      <c r="AK326" s="301"/>
      <c r="AL326" s="301"/>
      <c r="AM326" s="301"/>
      <c r="AN326" s="301"/>
      <c r="AO326" s="301"/>
      <c r="AP326" s="301"/>
      <c r="AQ326" s="301"/>
      <c r="AR326" s="301"/>
      <c r="AS326" s="301"/>
    </row>
    <row r="327" spans="22:45" x14ac:dyDescent="0.25">
      <c r="V327" s="301"/>
      <c r="W327" s="301"/>
      <c r="X327" s="301"/>
      <c r="Y327" s="301"/>
      <c r="Z327" s="301"/>
      <c r="AA327" s="301"/>
      <c r="AB327" s="301"/>
      <c r="AC327" s="301"/>
      <c r="AD327" s="301"/>
      <c r="AE327" s="301"/>
      <c r="AF327" s="301"/>
      <c r="AG327" s="301"/>
      <c r="AH327" s="301"/>
      <c r="AI327" s="301"/>
      <c r="AJ327" s="301"/>
      <c r="AK327" s="301"/>
      <c r="AL327" s="301"/>
      <c r="AM327" s="301"/>
      <c r="AN327" s="301"/>
      <c r="AO327" s="301"/>
      <c r="AP327" s="301"/>
      <c r="AQ327" s="301"/>
      <c r="AR327" s="301"/>
      <c r="AS327" s="301"/>
    </row>
    <row r="328" spans="22:45" x14ac:dyDescent="0.25">
      <c r="V328" s="301"/>
      <c r="W328" s="301"/>
      <c r="X328" s="301"/>
      <c r="Y328" s="301"/>
      <c r="Z328" s="301"/>
      <c r="AA328" s="301"/>
      <c r="AB328" s="301"/>
      <c r="AC328" s="301"/>
      <c r="AD328" s="301"/>
      <c r="AE328" s="301"/>
      <c r="AF328" s="301"/>
      <c r="AG328" s="301"/>
      <c r="AH328" s="301"/>
      <c r="AI328" s="301"/>
      <c r="AJ328" s="301"/>
      <c r="AK328" s="301"/>
      <c r="AL328" s="301"/>
      <c r="AM328" s="301"/>
      <c r="AN328" s="301"/>
      <c r="AO328" s="301"/>
      <c r="AP328" s="301"/>
      <c r="AQ328" s="301"/>
      <c r="AR328" s="301"/>
      <c r="AS328" s="301"/>
    </row>
    <row r="329" spans="22:45" x14ac:dyDescent="0.25">
      <c r="V329" s="301"/>
      <c r="W329" s="301"/>
      <c r="X329" s="301"/>
      <c r="Y329" s="301"/>
      <c r="Z329" s="301"/>
      <c r="AA329" s="301"/>
      <c r="AB329" s="301"/>
      <c r="AC329" s="301"/>
      <c r="AD329" s="301"/>
      <c r="AE329" s="301"/>
      <c r="AF329" s="301"/>
      <c r="AG329" s="301"/>
      <c r="AH329" s="301"/>
      <c r="AI329" s="301"/>
      <c r="AJ329" s="301"/>
      <c r="AK329" s="301"/>
      <c r="AL329" s="301"/>
      <c r="AM329" s="301"/>
      <c r="AN329" s="301"/>
      <c r="AO329" s="301"/>
      <c r="AP329" s="301"/>
      <c r="AQ329" s="301"/>
      <c r="AR329" s="301"/>
      <c r="AS329" s="301"/>
    </row>
    <row r="330" spans="22:45" x14ac:dyDescent="0.25">
      <c r="V330" s="301"/>
      <c r="W330" s="301"/>
      <c r="X330" s="301"/>
      <c r="Y330" s="301"/>
      <c r="Z330" s="301"/>
      <c r="AA330" s="301"/>
      <c r="AB330" s="301"/>
      <c r="AC330" s="301"/>
      <c r="AD330" s="301"/>
      <c r="AE330" s="301"/>
      <c r="AF330" s="301"/>
      <c r="AG330" s="301"/>
      <c r="AH330" s="301"/>
      <c r="AI330" s="301"/>
      <c r="AJ330" s="301"/>
      <c r="AK330" s="301"/>
      <c r="AL330" s="301"/>
      <c r="AM330" s="301"/>
      <c r="AN330" s="301"/>
      <c r="AO330" s="301"/>
      <c r="AP330" s="301"/>
      <c r="AQ330" s="301"/>
      <c r="AR330" s="301"/>
      <c r="AS330" s="301"/>
    </row>
    <row r="331" spans="22:45" x14ac:dyDescent="0.25">
      <c r="V331" s="301"/>
      <c r="W331" s="301"/>
      <c r="X331" s="301"/>
      <c r="Y331" s="301"/>
      <c r="Z331" s="301"/>
      <c r="AA331" s="301"/>
      <c r="AB331" s="301"/>
      <c r="AC331" s="301"/>
      <c r="AD331" s="301"/>
      <c r="AE331" s="301"/>
      <c r="AF331" s="301"/>
      <c r="AG331" s="301"/>
      <c r="AH331" s="301"/>
      <c r="AI331" s="301"/>
      <c r="AJ331" s="301"/>
      <c r="AK331" s="301"/>
      <c r="AL331" s="301"/>
      <c r="AM331" s="301"/>
      <c r="AN331" s="301"/>
      <c r="AO331" s="301"/>
      <c r="AP331" s="301"/>
      <c r="AQ331" s="301"/>
      <c r="AR331" s="301"/>
      <c r="AS331" s="301"/>
    </row>
    <row r="332" spans="22:45" x14ac:dyDescent="0.25">
      <c r="V332" s="301"/>
      <c r="W332" s="301"/>
      <c r="X332" s="301"/>
      <c r="Y332" s="301"/>
      <c r="Z332" s="301"/>
      <c r="AA332" s="301"/>
      <c r="AB332" s="301"/>
      <c r="AC332" s="301"/>
      <c r="AD332" s="301"/>
      <c r="AE332" s="301"/>
      <c r="AF332" s="301"/>
      <c r="AG332" s="301"/>
      <c r="AH332" s="301"/>
      <c r="AI332" s="301"/>
      <c r="AJ332" s="301"/>
      <c r="AK332" s="301"/>
      <c r="AL332" s="301"/>
      <c r="AM332" s="301"/>
      <c r="AN332" s="301"/>
      <c r="AO332" s="301"/>
      <c r="AP332" s="301"/>
      <c r="AQ332" s="301"/>
      <c r="AR332" s="301"/>
      <c r="AS332" s="301"/>
    </row>
    <row r="333" spans="22:45" x14ac:dyDescent="0.25">
      <c r="V333" s="301"/>
      <c r="W333" s="301"/>
      <c r="X333" s="301"/>
      <c r="Y333" s="301"/>
      <c r="Z333" s="301"/>
      <c r="AA333" s="301"/>
      <c r="AB333" s="301"/>
      <c r="AC333" s="301"/>
      <c r="AD333" s="301"/>
      <c r="AE333" s="301"/>
      <c r="AF333" s="301"/>
      <c r="AG333" s="301"/>
      <c r="AH333" s="301"/>
      <c r="AI333" s="301"/>
      <c r="AJ333" s="301"/>
      <c r="AK333" s="301"/>
      <c r="AL333" s="301"/>
      <c r="AM333" s="301"/>
      <c r="AN333" s="301"/>
      <c r="AO333" s="301"/>
      <c r="AP333" s="301"/>
      <c r="AQ333" s="301"/>
      <c r="AR333" s="301"/>
      <c r="AS333" s="301"/>
    </row>
    <row r="334" spans="22:45" x14ac:dyDescent="0.25">
      <c r="V334" s="301"/>
      <c r="W334" s="301"/>
      <c r="X334" s="301"/>
      <c r="Y334" s="301"/>
      <c r="Z334" s="301"/>
      <c r="AA334" s="301"/>
      <c r="AB334" s="301"/>
      <c r="AC334" s="301"/>
      <c r="AD334" s="301"/>
      <c r="AE334" s="301"/>
      <c r="AF334" s="301"/>
      <c r="AG334" s="301"/>
      <c r="AH334" s="301"/>
      <c r="AI334" s="301"/>
      <c r="AJ334" s="301"/>
      <c r="AK334" s="301"/>
      <c r="AL334" s="301"/>
      <c r="AM334" s="301"/>
      <c r="AN334" s="301"/>
      <c r="AO334" s="301"/>
      <c r="AP334" s="301"/>
      <c r="AQ334" s="301"/>
      <c r="AR334" s="301"/>
      <c r="AS334" s="301"/>
    </row>
    <row r="335" spans="22:45" x14ac:dyDescent="0.25">
      <c r="V335" s="301"/>
      <c r="W335" s="301"/>
      <c r="X335" s="301"/>
      <c r="Y335" s="301"/>
      <c r="Z335" s="301"/>
      <c r="AA335" s="301"/>
      <c r="AB335" s="301"/>
      <c r="AC335" s="301"/>
      <c r="AD335" s="301"/>
      <c r="AE335" s="301"/>
      <c r="AF335" s="301"/>
      <c r="AG335" s="301"/>
      <c r="AH335" s="301"/>
      <c r="AI335" s="301"/>
      <c r="AJ335" s="301"/>
      <c r="AK335" s="301"/>
      <c r="AL335" s="301"/>
      <c r="AM335" s="301"/>
      <c r="AN335" s="301"/>
      <c r="AO335" s="301"/>
      <c r="AP335" s="301"/>
      <c r="AQ335" s="301"/>
      <c r="AR335" s="301"/>
      <c r="AS335" s="301"/>
    </row>
    <row r="336" spans="22:45" x14ac:dyDescent="0.25">
      <c r="V336" s="301"/>
      <c r="W336" s="301"/>
      <c r="X336" s="301"/>
      <c r="Y336" s="301"/>
      <c r="Z336" s="301"/>
      <c r="AA336" s="301"/>
      <c r="AB336" s="301"/>
      <c r="AC336" s="301"/>
      <c r="AD336" s="301"/>
      <c r="AE336" s="301"/>
      <c r="AF336" s="301"/>
      <c r="AG336" s="301"/>
      <c r="AH336" s="301"/>
      <c r="AI336" s="301"/>
      <c r="AJ336" s="301"/>
      <c r="AK336" s="301"/>
      <c r="AL336" s="301"/>
      <c r="AM336" s="301"/>
      <c r="AN336" s="301"/>
      <c r="AO336" s="301"/>
      <c r="AP336" s="301"/>
      <c r="AQ336" s="301"/>
      <c r="AR336" s="301"/>
      <c r="AS336" s="301"/>
    </row>
    <row r="337" spans="22:45" x14ac:dyDescent="0.25">
      <c r="V337" s="301"/>
      <c r="W337" s="301"/>
      <c r="X337" s="301"/>
      <c r="Y337" s="301"/>
      <c r="Z337" s="301"/>
      <c r="AA337" s="301"/>
      <c r="AB337" s="301"/>
      <c r="AC337" s="301"/>
      <c r="AD337" s="301"/>
      <c r="AE337" s="301"/>
      <c r="AF337" s="301"/>
      <c r="AG337" s="301"/>
      <c r="AH337" s="301"/>
      <c r="AI337" s="301"/>
      <c r="AJ337" s="301"/>
      <c r="AK337" s="301"/>
      <c r="AL337" s="301"/>
      <c r="AM337" s="301"/>
      <c r="AN337" s="301"/>
      <c r="AO337" s="301"/>
      <c r="AP337" s="301"/>
      <c r="AQ337" s="301"/>
      <c r="AR337" s="301"/>
      <c r="AS337" s="301"/>
    </row>
    <row r="338" spans="22:45" x14ac:dyDescent="0.25">
      <c r="V338" s="301"/>
      <c r="W338" s="301"/>
      <c r="X338" s="301"/>
      <c r="Y338" s="301"/>
      <c r="Z338" s="301"/>
      <c r="AA338" s="301"/>
      <c r="AB338" s="301"/>
      <c r="AC338" s="301"/>
      <c r="AD338" s="301"/>
      <c r="AE338" s="301"/>
      <c r="AF338" s="301"/>
      <c r="AG338" s="301"/>
      <c r="AH338" s="301"/>
      <c r="AI338" s="301"/>
      <c r="AJ338" s="301"/>
      <c r="AK338" s="301"/>
      <c r="AL338" s="301"/>
      <c r="AM338" s="301"/>
      <c r="AN338" s="301"/>
      <c r="AO338" s="301"/>
      <c r="AP338" s="301"/>
      <c r="AQ338" s="301"/>
      <c r="AR338" s="301"/>
      <c r="AS338" s="301"/>
    </row>
    <row r="339" spans="22:45" x14ac:dyDescent="0.25">
      <c r="V339" s="301"/>
      <c r="W339" s="301"/>
      <c r="X339" s="301"/>
      <c r="Y339" s="301"/>
      <c r="Z339" s="301"/>
      <c r="AA339" s="301"/>
      <c r="AB339" s="301"/>
      <c r="AC339" s="301"/>
      <c r="AD339" s="301"/>
      <c r="AE339" s="301"/>
      <c r="AF339" s="301"/>
      <c r="AG339" s="301"/>
      <c r="AH339" s="301"/>
      <c r="AI339" s="301"/>
      <c r="AJ339" s="301"/>
      <c r="AK339" s="301"/>
      <c r="AL339" s="301"/>
      <c r="AM339" s="301"/>
      <c r="AN339" s="301"/>
      <c r="AO339" s="301"/>
      <c r="AP339" s="301"/>
      <c r="AQ339" s="301"/>
      <c r="AR339" s="301"/>
      <c r="AS339" s="301"/>
    </row>
    <row r="340" spans="22:45" x14ac:dyDescent="0.25">
      <c r="V340" s="301"/>
      <c r="W340" s="301"/>
      <c r="X340" s="301"/>
      <c r="Y340" s="301"/>
      <c r="Z340" s="301"/>
      <c r="AA340" s="301"/>
      <c r="AB340" s="301"/>
      <c r="AC340" s="301"/>
      <c r="AD340" s="301"/>
      <c r="AE340" s="301"/>
      <c r="AF340" s="301"/>
      <c r="AG340" s="301"/>
      <c r="AH340" s="301"/>
      <c r="AI340" s="301"/>
      <c r="AJ340" s="301"/>
      <c r="AK340" s="301"/>
      <c r="AL340" s="301"/>
      <c r="AM340" s="301"/>
      <c r="AN340" s="301"/>
      <c r="AO340" s="301"/>
      <c r="AP340" s="301"/>
      <c r="AQ340" s="301"/>
      <c r="AR340" s="301"/>
      <c r="AS340" s="301"/>
    </row>
    <row r="341" spans="22:45" x14ac:dyDescent="0.25">
      <c r="V341" s="301"/>
      <c r="W341" s="301"/>
      <c r="X341" s="301"/>
      <c r="Y341" s="301"/>
      <c r="Z341" s="301"/>
      <c r="AA341" s="301"/>
      <c r="AB341" s="301"/>
      <c r="AC341" s="301"/>
      <c r="AD341" s="301"/>
      <c r="AE341" s="301"/>
      <c r="AF341" s="301"/>
      <c r="AG341" s="301"/>
      <c r="AH341" s="301"/>
      <c r="AI341" s="301"/>
      <c r="AJ341" s="301"/>
      <c r="AK341" s="301"/>
      <c r="AL341" s="301"/>
      <c r="AM341" s="301"/>
      <c r="AN341" s="301"/>
      <c r="AO341" s="301"/>
      <c r="AP341" s="301"/>
      <c r="AQ341" s="301"/>
      <c r="AR341" s="301"/>
      <c r="AS341" s="301"/>
    </row>
    <row r="342" spans="22:45" x14ac:dyDescent="0.25">
      <c r="V342" s="301"/>
      <c r="W342" s="301"/>
      <c r="X342" s="301"/>
      <c r="Y342" s="301"/>
      <c r="Z342" s="301"/>
      <c r="AA342" s="301"/>
      <c r="AB342" s="301"/>
      <c r="AC342" s="301"/>
      <c r="AD342" s="301"/>
      <c r="AE342" s="301"/>
      <c r="AF342" s="301"/>
      <c r="AG342" s="301"/>
      <c r="AH342" s="301"/>
      <c r="AI342" s="301"/>
      <c r="AJ342" s="301"/>
      <c r="AK342" s="301"/>
      <c r="AL342" s="301"/>
      <c r="AM342" s="301"/>
      <c r="AN342" s="301"/>
      <c r="AO342" s="301"/>
      <c r="AP342" s="301"/>
      <c r="AQ342" s="301"/>
      <c r="AR342" s="301"/>
      <c r="AS342" s="301"/>
    </row>
    <row r="343" spans="22:45" x14ac:dyDescent="0.25">
      <c r="V343" s="301"/>
      <c r="W343" s="301"/>
      <c r="X343" s="301"/>
      <c r="Y343" s="301"/>
      <c r="Z343" s="301"/>
      <c r="AA343" s="301"/>
      <c r="AB343" s="301"/>
      <c r="AC343" s="301"/>
      <c r="AD343" s="301"/>
      <c r="AE343" s="301"/>
      <c r="AF343" s="301"/>
      <c r="AG343" s="301"/>
      <c r="AH343" s="301"/>
      <c r="AI343" s="301"/>
      <c r="AJ343" s="301"/>
      <c r="AK343" s="301"/>
      <c r="AL343" s="301"/>
      <c r="AM343" s="301"/>
      <c r="AN343" s="301"/>
      <c r="AO343" s="301"/>
      <c r="AP343" s="301"/>
      <c r="AQ343" s="301"/>
      <c r="AR343" s="301"/>
      <c r="AS343" s="301"/>
    </row>
    <row r="344" spans="22:45" x14ac:dyDescent="0.25">
      <c r="V344" s="301"/>
      <c r="W344" s="301"/>
      <c r="X344" s="301"/>
      <c r="Y344" s="301"/>
      <c r="Z344" s="301"/>
      <c r="AA344" s="301"/>
      <c r="AB344" s="301"/>
      <c r="AC344" s="301"/>
      <c r="AD344" s="301"/>
      <c r="AE344" s="301"/>
      <c r="AF344" s="301"/>
      <c r="AG344" s="301"/>
      <c r="AH344" s="301"/>
      <c r="AI344" s="301"/>
      <c r="AJ344" s="301"/>
      <c r="AK344" s="301"/>
      <c r="AL344" s="301"/>
      <c r="AM344" s="301"/>
      <c r="AN344" s="301"/>
      <c r="AO344" s="301"/>
      <c r="AP344" s="301"/>
      <c r="AQ344" s="301"/>
      <c r="AR344" s="301"/>
      <c r="AS344" s="301"/>
    </row>
    <row r="345" spans="22:45" x14ac:dyDescent="0.25">
      <c r="V345" s="301"/>
      <c r="W345" s="301"/>
      <c r="X345" s="301"/>
      <c r="Y345" s="301"/>
      <c r="Z345" s="301"/>
      <c r="AA345" s="301"/>
      <c r="AB345" s="301"/>
      <c r="AC345" s="301"/>
      <c r="AD345" s="301"/>
      <c r="AE345" s="301"/>
      <c r="AF345" s="301"/>
      <c r="AG345" s="301"/>
      <c r="AH345" s="301"/>
      <c r="AI345" s="301"/>
      <c r="AJ345" s="301"/>
      <c r="AK345" s="301"/>
      <c r="AL345" s="301"/>
      <c r="AM345" s="301"/>
      <c r="AN345" s="301"/>
      <c r="AO345" s="301"/>
      <c r="AP345" s="301"/>
      <c r="AQ345" s="301"/>
      <c r="AR345" s="301"/>
      <c r="AS345" s="301"/>
    </row>
    <row r="346" spans="22:45" x14ac:dyDescent="0.25">
      <c r="V346" s="301"/>
      <c r="W346" s="301"/>
      <c r="X346" s="301"/>
      <c r="Y346" s="301"/>
      <c r="Z346" s="301"/>
      <c r="AA346" s="301"/>
      <c r="AB346" s="301"/>
      <c r="AC346" s="301"/>
      <c r="AD346" s="301"/>
      <c r="AE346" s="301"/>
      <c r="AF346" s="301"/>
      <c r="AG346" s="301"/>
      <c r="AH346" s="301"/>
      <c r="AI346" s="301"/>
      <c r="AJ346" s="301"/>
      <c r="AK346" s="301"/>
      <c r="AL346" s="301"/>
      <c r="AM346" s="301"/>
      <c r="AN346" s="301"/>
      <c r="AO346" s="301"/>
      <c r="AP346" s="301"/>
      <c r="AQ346" s="301"/>
      <c r="AR346" s="301"/>
      <c r="AS346" s="301"/>
    </row>
    <row r="347" spans="22:45" x14ac:dyDescent="0.25">
      <c r="V347" s="301"/>
      <c r="W347" s="301"/>
      <c r="X347" s="301"/>
      <c r="Y347" s="301"/>
      <c r="Z347" s="301"/>
      <c r="AA347" s="301"/>
      <c r="AB347" s="301"/>
      <c r="AC347" s="301"/>
      <c r="AD347" s="301"/>
      <c r="AE347" s="301"/>
      <c r="AF347" s="301"/>
      <c r="AG347" s="301"/>
      <c r="AH347" s="301"/>
      <c r="AI347" s="301"/>
      <c r="AJ347" s="301"/>
      <c r="AK347" s="301"/>
      <c r="AL347" s="301"/>
      <c r="AM347" s="301"/>
      <c r="AN347" s="301"/>
      <c r="AO347" s="301"/>
      <c r="AP347" s="301"/>
      <c r="AQ347" s="301"/>
      <c r="AR347" s="301"/>
      <c r="AS347" s="301"/>
    </row>
    <row r="348" spans="22:45" x14ac:dyDescent="0.25">
      <c r="V348" s="301"/>
      <c r="W348" s="301"/>
      <c r="X348" s="301"/>
      <c r="Y348" s="301"/>
      <c r="Z348" s="301"/>
      <c r="AA348" s="301"/>
      <c r="AB348" s="301"/>
      <c r="AC348" s="301"/>
      <c r="AD348" s="301"/>
      <c r="AE348" s="301"/>
      <c r="AF348" s="301"/>
      <c r="AG348" s="301"/>
      <c r="AH348" s="301"/>
      <c r="AI348" s="301"/>
      <c r="AJ348" s="301"/>
      <c r="AK348" s="301"/>
      <c r="AL348" s="301"/>
      <c r="AM348" s="301"/>
      <c r="AN348" s="301"/>
      <c r="AO348" s="301"/>
      <c r="AP348" s="301"/>
      <c r="AQ348" s="301"/>
      <c r="AR348" s="301"/>
      <c r="AS348" s="301"/>
    </row>
    <row r="349" spans="22:45" x14ac:dyDescent="0.25">
      <c r="V349" s="301"/>
      <c r="W349" s="301"/>
      <c r="X349" s="301"/>
      <c r="Y349" s="301"/>
      <c r="Z349" s="301"/>
      <c r="AA349" s="301"/>
      <c r="AB349" s="301"/>
      <c r="AC349" s="301"/>
      <c r="AD349" s="301"/>
      <c r="AE349" s="301"/>
      <c r="AF349" s="301"/>
      <c r="AG349" s="301"/>
      <c r="AH349" s="301"/>
      <c r="AI349" s="301"/>
      <c r="AJ349" s="301"/>
      <c r="AK349" s="301"/>
      <c r="AL349" s="301"/>
      <c r="AM349" s="301"/>
      <c r="AN349" s="301"/>
      <c r="AO349" s="301"/>
      <c r="AP349" s="301"/>
      <c r="AQ349" s="301"/>
      <c r="AR349" s="301"/>
      <c r="AS349" s="301"/>
    </row>
    <row r="350" spans="22:45" x14ac:dyDescent="0.25">
      <c r="V350" s="301"/>
      <c r="W350" s="301"/>
      <c r="X350" s="301"/>
      <c r="Y350" s="301"/>
      <c r="Z350" s="301"/>
      <c r="AA350" s="301"/>
      <c r="AB350" s="301"/>
      <c r="AC350" s="301"/>
      <c r="AD350" s="301"/>
      <c r="AE350" s="301"/>
      <c r="AF350" s="301"/>
      <c r="AG350" s="301"/>
      <c r="AH350" s="301"/>
      <c r="AI350" s="301"/>
      <c r="AJ350" s="301"/>
      <c r="AK350" s="301"/>
      <c r="AL350" s="301"/>
      <c r="AM350" s="301"/>
      <c r="AN350" s="301"/>
      <c r="AO350" s="301"/>
      <c r="AP350" s="301"/>
      <c r="AQ350" s="301"/>
      <c r="AR350" s="301"/>
      <c r="AS350" s="301"/>
    </row>
    <row r="351" spans="22:45" x14ac:dyDescent="0.25">
      <c r="V351" s="301"/>
      <c r="W351" s="301"/>
      <c r="X351" s="301"/>
      <c r="Y351" s="301"/>
      <c r="Z351" s="301"/>
      <c r="AA351" s="301"/>
      <c r="AB351" s="301"/>
      <c r="AC351" s="301"/>
      <c r="AD351" s="301"/>
      <c r="AE351" s="301"/>
      <c r="AF351" s="301"/>
      <c r="AG351" s="301"/>
      <c r="AH351" s="301"/>
      <c r="AI351" s="301"/>
      <c r="AJ351" s="301"/>
      <c r="AK351" s="301"/>
      <c r="AL351" s="301"/>
      <c r="AM351" s="301"/>
      <c r="AN351" s="301"/>
      <c r="AO351" s="301"/>
      <c r="AP351" s="301"/>
      <c r="AQ351" s="301"/>
      <c r="AR351" s="301"/>
      <c r="AS351" s="301"/>
    </row>
    <row r="352" spans="22:45" x14ac:dyDescent="0.25">
      <c r="V352" s="301"/>
      <c r="W352" s="301"/>
      <c r="X352" s="301"/>
      <c r="Y352" s="301"/>
      <c r="Z352" s="301"/>
      <c r="AA352" s="301"/>
      <c r="AB352" s="301"/>
      <c r="AC352" s="301"/>
      <c r="AD352" s="301"/>
      <c r="AE352" s="301"/>
      <c r="AF352" s="301"/>
      <c r="AG352" s="301"/>
      <c r="AH352" s="301"/>
      <c r="AI352" s="301"/>
      <c r="AJ352" s="301"/>
      <c r="AK352" s="301"/>
      <c r="AL352" s="301"/>
      <c r="AM352" s="301"/>
      <c r="AN352" s="301"/>
      <c r="AO352" s="301"/>
      <c r="AP352" s="301"/>
      <c r="AQ352" s="301"/>
      <c r="AR352" s="301"/>
      <c r="AS352" s="301"/>
    </row>
    <row r="353" spans="22:45" x14ac:dyDescent="0.25">
      <c r="V353" s="301"/>
      <c r="W353" s="301"/>
      <c r="X353" s="301"/>
      <c r="Y353" s="301"/>
      <c r="Z353" s="301"/>
      <c r="AA353" s="301"/>
      <c r="AB353" s="301"/>
      <c r="AC353" s="301"/>
      <c r="AD353" s="301"/>
      <c r="AE353" s="301"/>
      <c r="AF353" s="301"/>
      <c r="AG353" s="301"/>
      <c r="AH353" s="301"/>
      <c r="AI353" s="301"/>
      <c r="AJ353" s="301"/>
      <c r="AK353" s="301"/>
      <c r="AL353" s="301"/>
      <c r="AM353" s="301"/>
      <c r="AN353" s="301"/>
      <c r="AO353" s="301"/>
      <c r="AP353" s="301"/>
      <c r="AQ353" s="301"/>
      <c r="AR353" s="301"/>
      <c r="AS353" s="301"/>
    </row>
    <row r="354" spans="22:45" x14ac:dyDescent="0.25">
      <c r="V354" s="301"/>
      <c r="W354" s="301"/>
      <c r="X354" s="301"/>
      <c r="Y354" s="301"/>
      <c r="Z354" s="301"/>
      <c r="AA354" s="301"/>
      <c r="AB354" s="301"/>
      <c r="AC354" s="301"/>
      <c r="AD354" s="301"/>
      <c r="AE354" s="301"/>
      <c r="AF354" s="301"/>
      <c r="AG354" s="301"/>
      <c r="AH354" s="301"/>
      <c r="AI354" s="301"/>
      <c r="AJ354" s="301"/>
      <c r="AK354" s="301"/>
      <c r="AL354" s="301"/>
      <c r="AM354" s="301"/>
      <c r="AN354" s="301"/>
      <c r="AO354" s="301"/>
      <c r="AP354" s="301"/>
      <c r="AQ354" s="301"/>
      <c r="AR354" s="301"/>
      <c r="AS354" s="301"/>
    </row>
    <row r="355" spans="22:45" x14ac:dyDescent="0.25">
      <c r="V355" s="301"/>
      <c r="W355" s="301"/>
      <c r="X355" s="301"/>
      <c r="Y355" s="301"/>
      <c r="Z355" s="301"/>
      <c r="AA355" s="301"/>
      <c r="AB355" s="301"/>
      <c r="AC355" s="301"/>
      <c r="AD355" s="301"/>
      <c r="AE355" s="301"/>
      <c r="AF355" s="301"/>
      <c r="AG355" s="301"/>
      <c r="AH355" s="301"/>
      <c r="AI355" s="301"/>
      <c r="AJ355" s="301"/>
      <c r="AK355" s="301"/>
      <c r="AL355" s="301"/>
      <c r="AM355" s="301"/>
      <c r="AN355" s="301"/>
      <c r="AO355" s="301"/>
      <c r="AP355" s="301"/>
      <c r="AQ355" s="301"/>
      <c r="AR355" s="301"/>
      <c r="AS355" s="301"/>
    </row>
    <row r="356" spans="22:45" x14ac:dyDescent="0.25">
      <c r="V356" s="301"/>
      <c r="W356" s="301"/>
      <c r="X356" s="301"/>
      <c r="Y356" s="301"/>
      <c r="Z356" s="301"/>
      <c r="AA356" s="301"/>
      <c r="AB356" s="301"/>
      <c r="AC356" s="301"/>
      <c r="AD356" s="301"/>
      <c r="AE356" s="301"/>
      <c r="AF356" s="301"/>
      <c r="AG356" s="301"/>
      <c r="AH356" s="301"/>
      <c r="AI356" s="301"/>
      <c r="AJ356" s="301"/>
      <c r="AK356" s="301"/>
      <c r="AL356" s="301"/>
      <c r="AM356" s="301"/>
      <c r="AN356" s="301"/>
      <c r="AO356" s="301"/>
      <c r="AP356" s="301"/>
      <c r="AQ356" s="301"/>
      <c r="AR356" s="301"/>
      <c r="AS356" s="301"/>
    </row>
    <row r="357" spans="22:45" x14ac:dyDescent="0.25">
      <c r="V357" s="301"/>
      <c r="W357" s="301"/>
      <c r="X357" s="301"/>
      <c r="Y357" s="301"/>
      <c r="Z357" s="301"/>
      <c r="AA357" s="301"/>
      <c r="AB357" s="301"/>
      <c r="AC357" s="301"/>
      <c r="AD357" s="301"/>
      <c r="AE357" s="301"/>
      <c r="AF357" s="301"/>
      <c r="AG357" s="301"/>
      <c r="AH357" s="301"/>
      <c r="AI357" s="301"/>
      <c r="AJ357" s="301"/>
      <c r="AK357" s="301"/>
      <c r="AL357" s="301"/>
      <c r="AM357" s="301"/>
      <c r="AN357" s="301"/>
      <c r="AO357" s="301"/>
      <c r="AP357" s="301"/>
      <c r="AQ357" s="301"/>
      <c r="AR357" s="301"/>
      <c r="AS357" s="301"/>
    </row>
    <row r="358" spans="22:45" x14ac:dyDescent="0.25">
      <c r="V358" s="301"/>
      <c r="W358" s="301"/>
      <c r="X358" s="301"/>
      <c r="Y358" s="301"/>
      <c r="Z358" s="301"/>
      <c r="AA358" s="301"/>
      <c r="AB358" s="301"/>
      <c r="AC358" s="301"/>
      <c r="AD358" s="301"/>
      <c r="AE358" s="301"/>
      <c r="AF358" s="301"/>
      <c r="AG358" s="301"/>
      <c r="AH358" s="301"/>
      <c r="AI358" s="301"/>
      <c r="AJ358" s="301"/>
      <c r="AK358" s="301"/>
      <c r="AL358" s="301"/>
      <c r="AM358" s="301"/>
      <c r="AN358" s="301"/>
      <c r="AO358" s="301"/>
      <c r="AP358" s="301"/>
      <c r="AQ358" s="301"/>
      <c r="AR358" s="301"/>
      <c r="AS358" s="301"/>
    </row>
    <row r="359" spans="22:45" x14ac:dyDescent="0.25">
      <c r="V359" s="301"/>
      <c r="W359" s="301"/>
      <c r="X359" s="301"/>
      <c r="Y359" s="301"/>
      <c r="Z359" s="301"/>
      <c r="AA359" s="301"/>
      <c r="AB359" s="301"/>
      <c r="AC359" s="301"/>
      <c r="AD359" s="301"/>
      <c r="AE359" s="301"/>
      <c r="AF359" s="301"/>
      <c r="AG359" s="301"/>
      <c r="AH359" s="301"/>
      <c r="AI359" s="301"/>
      <c r="AJ359" s="301"/>
      <c r="AK359" s="301"/>
      <c r="AL359" s="301"/>
      <c r="AM359" s="301"/>
      <c r="AN359" s="301"/>
      <c r="AO359" s="301"/>
      <c r="AP359" s="301"/>
      <c r="AQ359" s="301"/>
      <c r="AR359" s="301"/>
      <c r="AS359" s="301"/>
    </row>
    <row r="360" spans="22:45" x14ac:dyDescent="0.25">
      <c r="V360" s="301"/>
      <c r="W360" s="301"/>
      <c r="X360" s="301"/>
      <c r="Y360" s="301"/>
      <c r="Z360" s="301"/>
      <c r="AA360" s="301"/>
      <c r="AB360" s="301"/>
      <c r="AC360" s="301"/>
      <c r="AD360" s="301"/>
      <c r="AE360" s="301"/>
      <c r="AF360" s="301"/>
      <c r="AG360" s="301"/>
      <c r="AH360" s="301"/>
      <c r="AI360" s="301"/>
      <c r="AJ360" s="301"/>
      <c r="AK360" s="301"/>
      <c r="AL360" s="301"/>
      <c r="AM360" s="301"/>
      <c r="AN360" s="301"/>
      <c r="AO360" s="301"/>
      <c r="AP360" s="301"/>
      <c r="AQ360" s="301"/>
      <c r="AR360" s="301"/>
      <c r="AS360" s="301"/>
    </row>
    <row r="361" spans="22:45" x14ac:dyDescent="0.25">
      <c r="V361" s="301"/>
      <c r="W361" s="301"/>
      <c r="X361" s="301"/>
      <c r="Y361" s="301"/>
      <c r="Z361" s="301"/>
      <c r="AA361" s="301"/>
      <c r="AB361" s="301"/>
      <c r="AC361" s="301"/>
      <c r="AD361" s="301"/>
      <c r="AE361" s="301"/>
      <c r="AF361" s="301"/>
      <c r="AG361" s="301"/>
      <c r="AH361" s="301"/>
      <c r="AI361" s="301"/>
      <c r="AJ361" s="301"/>
      <c r="AK361" s="301"/>
      <c r="AL361" s="301"/>
      <c r="AM361" s="301"/>
      <c r="AN361" s="301"/>
      <c r="AO361" s="301"/>
      <c r="AP361" s="301"/>
      <c r="AQ361" s="301"/>
      <c r="AR361" s="301"/>
      <c r="AS361" s="301"/>
    </row>
    <row r="362" spans="22:45" x14ac:dyDescent="0.25">
      <c r="V362" s="301"/>
      <c r="W362" s="301"/>
      <c r="X362" s="301"/>
      <c r="Y362" s="301"/>
      <c r="Z362" s="301"/>
      <c r="AA362" s="301"/>
      <c r="AB362" s="301"/>
      <c r="AC362" s="301"/>
      <c r="AD362" s="301"/>
      <c r="AE362" s="301"/>
      <c r="AF362" s="301"/>
      <c r="AG362" s="301"/>
      <c r="AH362" s="301"/>
      <c r="AI362" s="301"/>
      <c r="AJ362" s="301"/>
      <c r="AK362" s="301"/>
      <c r="AL362" s="301"/>
      <c r="AM362" s="301"/>
      <c r="AN362" s="301"/>
      <c r="AO362" s="301"/>
      <c r="AP362" s="301"/>
      <c r="AQ362" s="301"/>
      <c r="AR362" s="301"/>
      <c r="AS362" s="301"/>
    </row>
    <row r="363" spans="22:45" x14ac:dyDescent="0.25">
      <c r="V363" s="301"/>
      <c r="W363" s="301"/>
      <c r="X363" s="301"/>
      <c r="Y363" s="301"/>
      <c r="Z363" s="301"/>
      <c r="AA363" s="301"/>
      <c r="AB363" s="301"/>
      <c r="AC363" s="301"/>
      <c r="AD363" s="301"/>
      <c r="AE363" s="301"/>
      <c r="AF363" s="301"/>
      <c r="AG363" s="301"/>
      <c r="AH363" s="301"/>
      <c r="AI363" s="301"/>
      <c r="AJ363" s="301"/>
      <c r="AK363" s="301"/>
      <c r="AL363" s="301"/>
      <c r="AM363" s="301"/>
      <c r="AN363" s="301"/>
      <c r="AO363" s="301"/>
      <c r="AP363" s="301"/>
      <c r="AQ363" s="301"/>
      <c r="AR363" s="301"/>
      <c r="AS363" s="301"/>
    </row>
    <row r="364" spans="22:45" x14ac:dyDescent="0.25">
      <c r="V364" s="301"/>
      <c r="W364" s="301"/>
      <c r="X364" s="301"/>
      <c r="Y364" s="301"/>
      <c r="Z364" s="301"/>
      <c r="AA364" s="301"/>
      <c r="AB364" s="301"/>
      <c r="AC364" s="301"/>
      <c r="AD364" s="301"/>
      <c r="AE364" s="301"/>
      <c r="AF364" s="301"/>
      <c r="AG364" s="301"/>
      <c r="AH364" s="301"/>
      <c r="AI364" s="301"/>
      <c r="AJ364" s="301"/>
      <c r="AK364" s="301"/>
      <c r="AL364" s="301"/>
      <c r="AM364" s="301"/>
      <c r="AN364" s="301"/>
      <c r="AO364" s="301"/>
      <c r="AP364" s="301"/>
      <c r="AQ364" s="301"/>
      <c r="AR364" s="301"/>
      <c r="AS364" s="301"/>
    </row>
    <row r="365" spans="22:45" x14ac:dyDescent="0.25">
      <c r="V365" s="301"/>
      <c r="W365" s="301"/>
      <c r="X365" s="301"/>
      <c r="Y365" s="301"/>
      <c r="Z365" s="301"/>
      <c r="AA365" s="301"/>
      <c r="AB365" s="301"/>
      <c r="AC365" s="301"/>
      <c r="AD365" s="301"/>
      <c r="AE365" s="301"/>
      <c r="AF365" s="301"/>
      <c r="AG365" s="301"/>
      <c r="AH365" s="301"/>
      <c r="AI365" s="301"/>
      <c r="AJ365" s="301"/>
      <c r="AK365" s="301"/>
      <c r="AL365" s="301"/>
      <c r="AM365" s="301"/>
      <c r="AN365" s="301"/>
      <c r="AO365" s="301"/>
      <c r="AP365" s="301"/>
      <c r="AQ365" s="301"/>
      <c r="AR365" s="301"/>
      <c r="AS365" s="301"/>
    </row>
    <row r="366" spans="22:45" x14ac:dyDescent="0.25">
      <c r="V366" s="301"/>
      <c r="W366" s="301"/>
      <c r="X366" s="301"/>
      <c r="Y366" s="301"/>
      <c r="Z366" s="301"/>
      <c r="AA366" s="301"/>
      <c r="AB366" s="301"/>
      <c r="AC366" s="301"/>
      <c r="AD366" s="301"/>
      <c r="AE366" s="301"/>
      <c r="AF366" s="301"/>
      <c r="AG366" s="301"/>
      <c r="AH366" s="301"/>
      <c r="AI366" s="301"/>
      <c r="AJ366" s="301"/>
      <c r="AK366" s="301"/>
      <c r="AL366" s="301"/>
      <c r="AM366" s="301"/>
      <c r="AN366" s="301"/>
      <c r="AO366" s="301"/>
      <c r="AP366" s="301"/>
      <c r="AQ366" s="301"/>
      <c r="AR366" s="301"/>
      <c r="AS366" s="301"/>
    </row>
    <row r="367" spans="22:45" x14ac:dyDescent="0.25">
      <c r="V367" s="301"/>
      <c r="W367" s="301"/>
      <c r="X367" s="301"/>
      <c r="Y367" s="301"/>
      <c r="Z367" s="301"/>
      <c r="AA367" s="301"/>
      <c r="AB367" s="301"/>
      <c r="AC367" s="301"/>
      <c r="AD367" s="301"/>
      <c r="AE367" s="301"/>
      <c r="AF367" s="301"/>
      <c r="AG367" s="301"/>
      <c r="AH367" s="301"/>
      <c r="AI367" s="301"/>
      <c r="AJ367" s="301"/>
      <c r="AK367" s="301"/>
      <c r="AL367" s="301"/>
      <c r="AM367" s="301"/>
      <c r="AN367" s="301"/>
      <c r="AO367" s="301"/>
      <c r="AP367" s="301"/>
      <c r="AQ367" s="301"/>
      <c r="AR367" s="301"/>
      <c r="AS367" s="301"/>
    </row>
    <row r="368" spans="22:45" x14ac:dyDescent="0.25">
      <c r="V368" s="301"/>
      <c r="W368" s="301"/>
      <c r="X368" s="301"/>
      <c r="Y368" s="301"/>
      <c r="Z368" s="301"/>
      <c r="AA368" s="301"/>
      <c r="AB368" s="301"/>
      <c r="AC368" s="301"/>
      <c r="AD368" s="301"/>
      <c r="AE368" s="301"/>
      <c r="AF368" s="301"/>
      <c r="AG368" s="301"/>
      <c r="AH368" s="301"/>
      <c r="AI368" s="301"/>
      <c r="AJ368" s="301"/>
      <c r="AK368" s="301"/>
      <c r="AL368" s="301"/>
      <c r="AM368" s="301"/>
      <c r="AN368" s="301"/>
      <c r="AO368" s="301"/>
      <c r="AP368" s="301"/>
      <c r="AQ368" s="301"/>
      <c r="AR368" s="301"/>
      <c r="AS368" s="301"/>
    </row>
    <row r="369" spans="22:45" x14ac:dyDescent="0.25">
      <c r="V369" s="301"/>
      <c r="W369" s="301"/>
      <c r="X369" s="301"/>
      <c r="Y369" s="301"/>
      <c r="Z369" s="301"/>
      <c r="AA369" s="301"/>
      <c r="AB369" s="301"/>
      <c r="AC369" s="301"/>
      <c r="AD369" s="301"/>
      <c r="AE369" s="301"/>
      <c r="AF369" s="301"/>
      <c r="AG369" s="301"/>
      <c r="AH369" s="301"/>
      <c r="AI369" s="301"/>
      <c r="AJ369" s="301"/>
      <c r="AK369" s="301"/>
      <c r="AL369" s="301"/>
      <c r="AM369" s="301"/>
      <c r="AN369" s="301"/>
      <c r="AO369" s="301"/>
      <c r="AP369" s="301"/>
      <c r="AQ369" s="301"/>
      <c r="AR369" s="301"/>
      <c r="AS369" s="301"/>
    </row>
    <row r="370" spans="22:45" x14ac:dyDescent="0.25">
      <c r="V370" s="301"/>
      <c r="W370" s="301"/>
      <c r="X370" s="301"/>
      <c r="Y370" s="301"/>
      <c r="Z370" s="301"/>
      <c r="AA370" s="301"/>
      <c r="AB370" s="301"/>
      <c r="AC370" s="301"/>
      <c r="AD370" s="301"/>
      <c r="AE370" s="301"/>
      <c r="AF370" s="301"/>
      <c r="AG370" s="301"/>
      <c r="AH370" s="301"/>
      <c r="AI370" s="301"/>
      <c r="AJ370" s="301"/>
      <c r="AK370" s="301"/>
      <c r="AL370" s="301"/>
      <c r="AM370" s="301"/>
      <c r="AN370" s="301"/>
      <c r="AO370" s="301"/>
      <c r="AP370" s="301"/>
      <c r="AQ370" s="301"/>
      <c r="AR370" s="301"/>
      <c r="AS370" s="301"/>
    </row>
    <row r="371" spans="22:45" x14ac:dyDescent="0.25">
      <c r="V371" s="301"/>
      <c r="W371" s="301"/>
      <c r="X371" s="301"/>
      <c r="Y371" s="301"/>
      <c r="Z371" s="301"/>
      <c r="AA371" s="301"/>
      <c r="AB371" s="301"/>
      <c r="AC371" s="301"/>
      <c r="AD371" s="301"/>
      <c r="AE371" s="301"/>
      <c r="AF371" s="301"/>
      <c r="AG371" s="301"/>
      <c r="AH371" s="301"/>
      <c r="AI371" s="301"/>
      <c r="AJ371" s="301"/>
      <c r="AK371" s="301"/>
      <c r="AL371" s="301"/>
      <c r="AM371" s="301"/>
      <c r="AN371" s="301"/>
      <c r="AO371" s="301"/>
      <c r="AP371" s="301"/>
      <c r="AQ371" s="301"/>
      <c r="AR371" s="301"/>
      <c r="AS371" s="301"/>
    </row>
    <row r="372" spans="22:45" x14ac:dyDescent="0.25">
      <c r="V372" s="301"/>
      <c r="W372" s="301"/>
      <c r="X372" s="301"/>
      <c r="Y372" s="301"/>
      <c r="Z372" s="301"/>
      <c r="AA372" s="301"/>
      <c r="AB372" s="301"/>
      <c r="AC372" s="301"/>
      <c r="AD372" s="301"/>
      <c r="AE372" s="301"/>
      <c r="AF372" s="301"/>
      <c r="AG372" s="301"/>
      <c r="AH372" s="301"/>
      <c r="AI372" s="301"/>
      <c r="AJ372" s="301"/>
      <c r="AK372" s="301"/>
      <c r="AL372" s="301"/>
      <c r="AM372" s="301"/>
      <c r="AN372" s="301"/>
      <c r="AO372" s="301"/>
      <c r="AP372" s="301"/>
      <c r="AQ372" s="301"/>
      <c r="AR372" s="301"/>
      <c r="AS372" s="301"/>
    </row>
    <row r="373" spans="22:45" x14ac:dyDescent="0.25">
      <c r="V373" s="301"/>
      <c r="W373" s="301"/>
      <c r="X373" s="301"/>
      <c r="Y373" s="301"/>
      <c r="Z373" s="301"/>
      <c r="AA373" s="301"/>
      <c r="AB373" s="301"/>
      <c r="AC373" s="301"/>
      <c r="AD373" s="301"/>
      <c r="AE373" s="301"/>
      <c r="AF373" s="301"/>
      <c r="AG373" s="301"/>
      <c r="AH373" s="301"/>
      <c r="AI373" s="301"/>
      <c r="AJ373" s="301"/>
      <c r="AK373" s="301"/>
      <c r="AL373" s="301"/>
      <c r="AM373" s="301"/>
      <c r="AN373" s="301"/>
      <c r="AO373" s="301"/>
      <c r="AP373" s="301"/>
      <c r="AQ373" s="301"/>
      <c r="AR373" s="301"/>
      <c r="AS373" s="301"/>
    </row>
    <row r="374" spans="22:45" x14ac:dyDescent="0.25">
      <c r="V374" s="301"/>
      <c r="W374" s="301"/>
      <c r="X374" s="301"/>
      <c r="Y374" s="301"/>
      <c r="Z374" s="301"/>
      <c r="AA374" s="301"/>
      <c r="AB374" s="301"/>
      <c r="AC374" s="301"/>
      <c r="AD374" s="301"/>
      <c r="AE374" s="301"/>
      <c r="AF374" s="301"/>
      <c r="AG374" s="301"/>
      <c r="AH374" s="301"/>
      <c r="AI374" s="301"/>
      <c r="AJ374" s="301"/>
      <c r="AK374" s="301"/>
      <c r="AL374" s="301"/>
      <c r="AM374" s="301"/>
      <c r="AN374" s="301"/>
      <c r="AO374" s="301"/>
      <c r="AP374" s="301"/>
      <c r="AQ374" s="301"/>
      <c r="AR374" s="301"/>
      <c r="AS374" s="301"/>
    </row>
    <row r="375" spans="22:45" x14ac:dyDescent="0.25">
      <c r="V375" s="301"/>
      <c r="W375" s="301"/>
      <c r="X375" s="301"/>
      <c r="Y375" s="301"/>
      <c r="Z375" s="301"/>
      <c r="AA375" s="301"/>
      <c r="AB375" s="301"/>
      <c r="AC375" s="301"/>
      <c r="AD375" s="301"/>
      <c r="AE375" s="301"/>
      <c r="AF375" s="301"/>
      <c r="AG375" s="301"/>
      <c r="AH375" s="301"/>
      <c r="AI375" s="301"/>
      <c r="AJ375" s="301"/>
      <c r="AK375" s="301"/>
      <c r="AL375" s="301"/>
      <c r="AM375" s="301"/>
      <c r="AN375" s="301"/>
      <c r="AO375" s="301"/>
      <c r="AP375" s="301"/>
      <c r="AQ375" s="301"/>
      <c r="AR375" s="301"/>
      <c r="AS375" s="301"/>
    </row>
    <row r="376" spans="22:45" x14ac:dyDescent="0.25">
      <c r="V376" s="301"/>
      <c r="W376" s="301"/>
      <c r="X376" s="301"/>
      <c r="Y376" s="301"/>
      <c r="Z376" s="301"/>
      <c r="AA376" s="301"/>
      <c r="AB376" s="301"/>
      <c r="AC376" s="301"/>
      <c r="AD376" s="301"/>
      <c r="AE376" s="301"/>
      <c r="AF376" s="301"/>
      <c r="AG376" s="301"/>
      <c r="AH376" s="301"/>
      <c r="AI376" s="301"/>
      <c r="AJ376" s="301"/>
      <c r="AK376" s="301"/>
      <c r="AL376" s="301"/>
      <c r="AM376" s="301"/>
      <c r="AN376" s="301"/>
      <c r="AO376" s="301"/>
      <c r="AP376" s="301"/>
      <c r="AQ376" s="301"/>
      <c r="AR376" s="301"/>
      <c r="AS376" s="301"/>
    </row>
    <row r="377" spans="22:45" x14ac:dyDescent="0.25">
      <c r="V377" s="301"/>
      <c r="W377" s="301"/>
      <c r="X377" s="301"/>
      <c r="Y377" s="301"/>
      <c r="Z377" s="301"/>
      <c r="AA377" s="301"/>
      <c r="AB377" s="301"/>
      <c r="AC377" s="301"/>
      <c r="AD377" s="301"/>
      <c r="AE377" s="301"/>
      <c r="AF377" s="301"/>
      <c r="AG377" s="301"/>
      <c r="AH377" s="301"/>
      <c r="AI377" s="301"/>
      <c r="AJ377" s="301"/>
      <c r="AK377" s="301"/>
      <c r="AL377" s="301"/>
      <c r="AM377" s="301"/>
      <c r="AN377" s="301"/>
      <c r="AO377" s="301"/>
      <c r="AP377" s="301"/>
      <c r="AQ377" s="301"/>
      <c r="AR377" s="301"/>
      <c r="AS377" s="301"/>
    </row>
    <row r="378" spans="22:45" x14ac:dyDescent="0.25">
      <c r="V378" s="301"/>
      <c r="W378" s="301"/>
      <c r="X378" s="301"/>
      <c r="Y378" s="301"/>
      <c r="Z378" s="301"/>
      <c r="AA378" s="301"/>
      <c r="AB378" s="301"/>
      <c r="AC378" s="301"/>
      <c r="AD378" s="301"/>
      <c r="AE378" s="301"/>
      <c r="AF378" s="301"/>
      <c r="AG378" s="301"/>
      <c r="AH378" s="301"/>
      <c r="AI378" s="301"/>
      <c r="AJ378" s="301"/>
      <c r="AK378" s="301"/>
      <c r="AL378" s="301"/>
      <c r="AM378" s="301"/>
      <c r="AN378" s="301"/>
      <c r="AO378" s="301"/>
      <c r="AP378" s="301"/>
      <c r="AQ378" s="301"/>
      <c r="AR378" s="301"/>
      <c r="AS378" s="301"/>
    </row>
    <row r="379" spans="22:45" x14ac:dyDescent="0.25">
      <c r="V379" s="301"/>
      <c r="W379" s="301"/>
      <c r="X379" s="301"/>
      <c r="Y379" s="301"/>
      <c r="Z379" s="301"/>
      <c r="AA379" s="301"/>
      <c r="AB379" s="301"/>
      <c r="AC379" s="301"/>
      <c r="AD379" s="301"/>
      <c r="AE379" s="301"/>
      <c r="AF379" s="301"/>
      <c r="AG379" s="301"/>
      <c r="AH379" s="301"/>
      <c r="AI379" s="301"/>
      <c r="AJ379" s="301"/>
      <c r="AK379" s="301"/>
      <c r="AL379" s="301"/>
      <c r="AM379" s="301"/>
      <c r="AN379" s="301"/>
      <c r="AO379" s="301"/>
      <c r="AP379" s="301"/>
      <c r="AQ379" s="301"/>
      <c r="AR379" s="301"/>
      <c r="AS379" s="301"/>
    </row>
    <row r="380" spans="22:45" x14ac:dyDescent="0.25">
      <c r="V380" s="301"/>
      <c r="W380" s="301"/>
      <c r="X380" s="301"/>
      <c r="Y380" s="301"/>
      <c r="Z380" s="301"/>
      <c r="AA380" s="301"/>
      <c r="AB380" s="301"/>
      <c r="AC380" s="301"/>
      <c r="AD380" s="301"/>
      <c r="AE380" s="301"/>
      <c r="AF380" s="301"/>
      <c r="AG380" s="301"/>
      <c r="AH380" s="301"/>
      <c r="AI380" s="301"/>
      <c r="AJ380" s="301"/>
      <c r="AK380" s="301"/>
      <c r="AL380" s="301"/>
      <c r="AM380" s="301"/>
      <c r="AN380" s="301"/>
      <c r="AO380" s="301"/>
      <c r="AP380" s="301"/>
      <c r="AQ380" s="301"/>
      <c r="AR380" s="301"/>
      <c r="AS380" s="301"/>
    </row>
    <row r="381" spans="22:45" x14ac:dyDescent="0.25">
      <c r="V381" s="301"/>
      <c r="W381" s="301"/>
      <c r="X381" s="301"/>
      <c r="Y381" s="301"/>
      <c r="Z381" s="301"/>
      <c r="AA381" s="301"/>
      <c r="AB381" s="301"/>
      <c r="AC381" s="301"/>
      <c r="AD381" s="301"/>
      <c r="AE381" s="301"/>
      <c r="AF381" s="301"/>
      <c r="AG381" s="301"/>
      <c r="AH381" s="301"/>
      <c r="AI381" s="301"/>
      <c r="AJ381" s="301"/>
      <c r="AK381" s="301"/>
      <c r="AL381" s="301"/>
      <c r="AM381" s="301"/>
      <c r="AN381" s="301"/>
      <c r="AO381" s="301"/>
      <c r="AP381" s="301"/>
      <c r="AQ381" s="301"/>
      <c r="AR381" s="301"/>
      <c r="AS381" s="301"/>
    </row>
    <row r="382" spans="22:45" x14ac:dyDescent="0.25">
      <c r="V382" s="301"/>
      <c r="W382" s="301"/>
      <c r="X382" s="301"/>
      <c r="Y382" s="301"/>
      <c r="Z382" s="301"/>
      <c r="AA382" s="301"/>
      <c r="AB382" s="301"/>
      <c r="AC382" s="301"/>
      <c r="AD382" s="301"/>
      <c r="AE382" s="301"/>
      <c r="AF382" s="301"/>
      <c r="AG382" s="301"/>
      <c r="AH382" s="301"/>
      <c r="AI382" s="301"/>
      <c r="AJ382" s="301"/>
      <c r="AK382" s="301"/>
      <c r="AL382" s="301"/>
      <c r="AM382" s="301"/>
      <c r="AN382" s="301"/>
      <c r="AO382" s="301"/>
      <c r="AP382" s="301"/>
      <c r="AQ382" s="301"/>
      <c r="AR382" s="301"/>
      <c r="AS382" s="301"/>
    </row>
    <row r="383" spans="22:45" x14ac:dyDescent="0.25">
      <c r="V383" s="301"/>
      <c r="W383" s="301"/>
      <c r="X383" s="301"/>
      <c r="Y383" s="301"/>
      <c r="Z383" s="301"/>
      <c r="AA383" s="301"/>
      <c r="AB383" s="301"/>
      <c r="AC383" s="301"/>
      <c r="AD383" s="301"/>
      <c r="AE383" s="301"/>
      <c r="AF383" s="301"/>
      <c r="AG383" s="301"/>
      <c r="AH383" s="301"/>
      <c r="AI383" s="301"/>
      <c r="AJ383" s="301"/>
      <c r="AK383" s="301"/>
      <c r="AL383" s="301"/>
      <c r="AM383" s="301"/>
      <c r="AN383" s="301"/>
      <c r="AO383" s="301"/>
      <c r="AP383" s="301"/>
      <c r="AQ383" s="301"/>
      <c r="AR383" s="301"/>
      <c r="AS383" s="301"/>
    </row>
    <row r="384" spans="22:45" x14ac:dyDescent="0.25">
      <c r="V384" s="301"/>
      <c r="W384" s="301"/>
      <c r="X384" s="301"/>
      <c r="Y384" s="301"/>
      <c r="Z384" s="301"/>
      <c r="AA384" s="301"/>
      <c r="AB384" s="301"/>
      <c r="AC384" s="301"/>
      <c r="AD384" s="301"/>
      <c r="AE384" s="301"/>
      <c r="AF384" s="301"/>
      <c r="AG384" s="301"/>
      <c r="AH384" s="301"/>
      <c r="AI384" s="301"/>
      <c r="AJ384" s="301"/>
      <c r="AK384" s="301"/>
      <c r="AL384" s="301"/>
      <c r="AM384" s="301"/>
      <c r="AN384" s="301"/>
      <c r="AO384" s="301"/>
      <c r="AP384" s="301"/>
      <c r="AQ384" s="301"/>
      <c r="AR384" s="301"/>
      <c r="AS384" s="301"/>
    </row>
    <row r="385" spans="22:45" x14ac:dyDescent="0.25">
      <c r="V385" s="301"/>
      <c r="W385" s="301"/>
      <c r="X385" s="301"/>
      <c r="Y385" s="301"/>
      <c r="Z385" s="301"/>
      <c r="AA385" s="301"/>
      <c r="AB385" s="301"/>
      <c r="AC385" s="301"/>
      <c r="AD385" s="301"/>
      <c r="AE385" s="301"/>
      <c r="AF385" s="301"/>
      <c r="AG385" s="301"/>
      <c r="AH385" s="301"/>
      <c r="AI385" s="301"/>
      <c r="AJ385" s="301"/>
      <c r="AK385" s="301"/>
      <c r="AL385" s="301"/>
      <c r="AM385" s="301"/>
      <c r="AN385" s="301"/>
      <c r="AO385" s="301"/>
      <c r="AP385" s="301"/>
      <c r="AQ385" s="301"/>
      <c r="AR385" s="301"/>
      <c r="AS385" s="301"/>
    </row>
    <row r="386" spans="22:45" x14ac:dyDescent="0.25">
      <c r="V386" s="301"/>
      <c r="W386" s="301"/>
      <c r="X386" s="301"/>
      <c r="Y386" s="301"/>
      <c r="Z386" s="301"/>
      <c r="AA386" s="301"/>
      <c r="AB386" s="301"/>
      <c r="AC386" s="301"/>
      <c r="AD386" s="301"/>
      <c r="AE386" s="301"/>
      <c r="AF386" s="301"/>
      <c r="AG386" s="301"/>
      <c r="AH386" s="301"/>
      <c r="AI386" s="301"/>
      <c r="AJ386" s="301"/>
      <c r="AK386" s="301"/>
      <c r="AL386" s="301"/>
      <c r="AM386" s="301"/>
      <c r="AN386" s="301"/>
      <c r="AO386" s="301"/>
      <c r="AP386" s="301"/>
      <c r="AQ386" s="301"/>
      <c r="AR386" s="301"/>
      <c r="AS386" s="301"/>
    </row>
    <row r="387" spans="22:45" x14ac:dyDescent="0.25">
      <c r="V387" s="301"/>
      <c r="W387" s="301"/>
      <c r="X387" s="301"/>
      <c r="Y387" s="301"/>
      <c r="Z387" s="301"/>
      <c r="AA387" s="301"/>
      <c r="AB387" s="301"/>
      <c r="AC387" s="301"/>
      <c r="AD387" s="301"/>
      <c r="AE387" s="301"/>
      <c r="AF387" s="301"/>
      <c r="AG387" s="301"/>
      <c r="AH387" s="301"/>
      <c r="AI387" s="301"/>
      <c r="AJ387" s="301"/>
      <c r="AK387" s="301"/>
      <c r="AL387" s="301"/>
      <c r="AM387" s="301"/>
      <c r="AN387" s="301"/>
      <c r="AO387" s="301"/>
      <c r="AP387" s="301"/>
      <c r="AQ387" s="301"/>
      <c r="AR387" s="301"/>
      <c r="AS387" s="301"/>
    </row>
    <row r="388" spans="22:45" x14ac:dyDescent="0.25">
      <c r="V388" s="301"/>
      <c r="W388" s="301"/>
      <c r="X388" s="301"/>
      <c r="Y388" s="301"/>
      <c r="Z388" s="301"/>
      <c r="AA388" s="301"/>
      <c r="AB388" s="301"/>
      <c r="AC388" s="301"/>
      <c r="AD388" s="301"/>
      <c r="AE388" s="301"/>
      <c r="AF388" s="301"/>
      <c r="AG388" s="301"/>
      <c r="AH388" s="301"/>
      <c r="AI388" s="301"/>
      <c r="AJ388" s="301"/>
      <c r="AK388" s="301"/>
      <c r="AL388" s="301"/>
      <c r="AM388" s="301"/>
      <c r="AN388" s="301"/>
      <c r="AO388" s="301"/>
      <c r="AP388" s="301"/>
      <c r="AQ388" s="301"/>
      <c r="AR388" s="301"/>
      <c r="AS388" s="301"/>
    </row>
    <row r="389" spans="22:45" x14ac:dyDescent="0.25">
      <c r="V389" s="301"/>
      <c r="W389" s="301"/>
      <c r="X389" s="301"/>
      <c r="Y389" s="301"/>
      <c r="Z389" s="301"/>
      <c r="AA389" s="301"/>
      <c r="AB389" s="301"/>
      <c r="AC389" s="301"/>
      <c r="AD389" s="301"/>
      <c r="AE389" s="301"/>
      <c r="AF389" s="301"/>
      <c r="AG389" s="301"/>
      <c r="AH389" s="301"/>
      <c r="AI389" s="301"/>
      <c r="AJ389" s="301"/>
      <c r="AK389" s="301"/>
      <c r="AL389" s="301"/>
      <c r="AM389" s="301"/>
      <c r="AN389" s="301"/>
      <c r="AO389" s="301"/>
      <c r="AP389" s="301"/>
      <c r="AQ389" s="301"/>
      <c r="AR389" s="301"/>
      <c r="AS389" s="301"/>
    </row>
    <row r="390" spans="22:45" x14ac:dyDescent="0.25">
      <c r="V390" s="301"/>
      <c r="W390" s="301"/>
      <c r="X390" s="301"/>
      <c r="Y390" s="301"/>
      <c r="Z390" s="301"/>
      <c r="AA390" s="301"/>
      <c r="AB390" s="301"/>
      <c r="AC390" s="301"/>
      <c r="AD390" s="301"/>
      <c r="AE390" s="301"/>
      <c r="AF390" s="301"/>
      <c r="AG390" s="301"/>
      <c r="AH390" s="301"/>
      <c r="AI390" s="301"/>
      <c r="AJ390" s="301"/>
      <c r="AK390" s="301"/>
      <c r="AL390" s="301"/>
      <c r="AM390" s="301"/>
      <c r="AN390" s="301"/>
      <c r="AO390" s="301"/>
      <c r="AP390" s="301"/>
      <c r="AQ390" s="301"/>
      <c r="AR390" s="301"/>
      <c r="AS390" s="301"/>
    </row>
    <row r="391" spans="22:45" x14ac:dyDescent="0.25">
      <c r="V391" s="301"/>
      <c r="W391" s="301"/>
      <c r="X391" s="301"/>
      <c r="Y391" s="301"/>
      <c r="Z391" s="301"/>
      <c r="AA391" s="301"/>
      <c r="AB391" s="301"/>
      <c r="AC391" s="301"/>
      <c r="AD391" s="301"/>
      <c r="AE391" s="301"/>
      <c r="AF391" s="301"/>
      <c r="AG391" s="301"/>
      <c r="AH391" s="301"/>
      <c r="AI391" s="301"/>
      <c r="AJ391" s="301"/>
      <c r="AK391" s="301"/>
      <c r="AL391" s="301"/>
      <c r="AM391" s="301"/>
      <c r="AN391" s="301"/>
      <c r="AO391" s="301"/>
      <c r="AP391" s="301"/>
      <c r="AQ391" s="301"/>
      <c r="AR391" s="301"/>
      <c r="AS391" s="301"/>
    </row>
    <row r="392" spans="22:45" x14ac:dyDescent="0.25">
      <c r="V392" s="301"/>
      <c r="W392" s="301"/>
      <c r="X392" s="301"/>
      <c r="Y392" s="301"/>
      <c r="Z392" s="301"/>
      <c r="AA392" s="301"/>
      <c r="AB392" s="301"/>
      <c r="AC392" s="301"/>
      <c r="AD392" s="301"/>
      <c r="AE392" s="301"/>
      <c r="AF392" s="301"/>
      <c r="AG392" s="301"/>
      <c r="AH392" s="301"/>
      <c r="AI392" s="301"/>
      <c r="AJ392" s="301"/>
      <c r="AK392" s="301"/>
      <c r="AL392" s="301"/>
      <c r="AM392" s="301"/>
      <c r="AN392" s="301"/>
      <c r="AO392" s="301"/>
      <c r="AP392" s="301"/>
      <c r="AQ392" s="301"/>
      <c r="AR392" s="301"/>
      <c r="AS392" s="301"/>
    </row>
    <row r="393" spans="22:45" x14ac:dyDescent="0.25">
      <c r="V393" s="301"/>
      <c r="W393" s="301"/>
      <c r="X393" s="301"/>
      <c r="Y393" s="301"/>
      <c r="Z393" s="301"/>
      <c r="AA393" s="301"/>
      <c r="AB393" s="301"/>
      <c r="AC393" s="301"/>
      <c r="AD393" s="301"/>
      <c r="AE393" s="301"/>
      <c r="AF393" s="301"/>
      <c r="AG393" s="301"/>
      <c r="AH393" s="301"/>
      <c r="AI393" s="301"/>
      <c r="AJ393" s="301"/>
      <c r="AK393" s="301"/>
      <c r="AL393" s="301"/>
      <c r="AM393" s="301"/>
      <c r="AN393" s="301"/>
      <c r="AO393" s="301"/>
      <c r="AP393" s="301"/>
      <c r="AQ393" s="301"/>
      <c r="AR393" s="301"/>
      <c r="AS393" s="301"/>
    </row>
    <row r="394" spans="22:45" x14ac:dyDescent="0.25">
      <c r="V394" s="301"/>
      <c r="W394" s="301"/>
      <c r="X394" s="301"/>
      <c r="Y394" s="301"/>
      <c r="Z394" s="301"/>
      <c r="AA394" s="301"/>
      <c r="AB394" s="301"/>
      <c r="AC394" s="301"/>
      <c r="AD394" s="301"/>
      <c r="AE394" s="301"/>
      <c r="AF394" s="301"/>
      <c r="AG394" s="301"/>
      <c r="AH394" s="301"/>
      <c r="AI394" s="301"/>
      <c r="AJ394" s="301"/>
      <c r="AK394" s="301"/>
      <c r="AL394" s="301"/>
      <c r="AM394" s="301"/>
      <c r="AN394" s="301"/>
      <c r="AO394" s="301"/>
      <c r="AP394" s="301"/>
      <c r="AQ394" s="301"/>
      <c r="AR394" s="301"/>
      <c r="AS394" s="301"/>
    </row>
    <row r="395" spans="22:45" x14ac:dyDescent="0.25">
      <c r="V395" s="301"/>
      <c r="W395" s="301"/>
      <c r="X395" s="301"/>
      <c r="Y395" s="301"/>
      <c r="Z395" s="301"/>
      <c r="AA395" s="301"/>
      <c r="AB395" s="301"/>
      <c r="AC395" s="301"/>
      <c r="AD395" s="301"/>
      <c r="AE395" s="301"/>
      <c r="AF395" s="301"/>
      <c r="AG395" s="301"/>
      <c r="AH395" s="301"/>
      <c r="AI395" s="301"/>
      <c r="AJ395" s="301"/>
      <c r="AK395" s="301"/>
      <c r="AL395" s="301"/>
      <c r="AM395" s="301"/>
      <c r="AN395" s="301"/>
      <c r="AO395" s="301"/>
      <c r="AP395" s="301"/>
      <c r="AQ395" s="301"/>
      <c r="AR395" s="301"/>
      <c r="AS395" s="301"/>
    </row>
    <row r="396" spans="22:45" x14ac:dyDescent="0.25">
      <c r="V396" s="301"/>
      <c r="W396" s="301"/>
      <c r="X396" s="301"/>
      <c r="Y396" s="301"/>
      <c r="Z396" s="301"/>
      <c r="AA396" s="301"/>
      <c r="AB396" s="301"/>
      <c r="AC396" s="301"/>
      <c r="AD396" s="301"/>
      <c r="AE396" s="301"/>
      <c r="AF396" s="301"/>
      <c r="AG396" s="301"/>
      <c r="AH396" s="301"/>
      <c r="AI396" s="301"/>
      <c r="AJ396" s="301"/>
      <c r="AK396" s="301"/>
      <c r="AL396" s="301"/>
      <c r="AM396" s="301"/>
      <c r="AN396" s="301"/>
      <c r="AO396" s="301"/>
      <c r="AP396" s="301"/>
      <c r="AQ396" s="301"/>
      <c r="AR396" s="301"/>
      <c r="AS396" s="301"/>
    </row>
    <row r="397" spans="22:45" x14ac:dyDescent="0.25">
      <c r="V397" s="301"/>
      <c r="W397" s="301"/>
      <c r="X397" s="301"/>
      <c r="Y397" s="301"/>
      <c r="Z397" s="301"/>
      <c r="AA397" s="301"/>
      <c r="AB397" s="301"/>
      <c r="AC397" s="301"/>
      <c r="AD397" s="301"/>
      <c r="AE397" s="301"/>
      <c r="AF397" s="301"/>
      <c r="AG397" s="301"/>
      <c r="AH397" s="301"/>
      <c r="AI397" s="301"/>
      <c r="AJ397" s="301"/>
      <c r="AK397" s="301"/>
      <c r="AL397" s="301"/>
      <c r="AM397" s="301"/>
      <c r="AN397" s="301"/>
      <c r="AO397" s="301"/>
      <c r="AP397" s="301"/>
      <c r="AQ397" s="301"/>
      <c r="AR397" s="301"/>
      <c r="AS397" s="301"/>
    </row>
    <row r="398" spans="22:45" x14ac:dyDescent="0.25">
      <c r="V398" s="301"/>
      <c r="W398" s="301"/>
      <c r="X398" s="301"/>
      <c r="Y398" s="301"/>
      <c r="Z398" s="301"/>
      <c r="AA398" s="301"/>
      <c r="AB398" s="301"/>
      <c r="AC398" s="301"/>
      <c r="AD398" s="301"/>
      <c r="AE398" s="301"/>
      <c r="AF398" s="301"/>
      <c r="AG398" s="301"/>
      <c r="AH398" s="301"/>
      <c r="AI398" s="301"/>
      <c r="AJ398" s="301"/>
      <c r="AK398" s="301"/>
      <c r="AL398" s="301"/>
      <c r="AM398" s="301"/>
      <c r="AN398" s="301"/>
      <c r="AO398" s="301"/>
      <c r="AP398" s="301"/>
      <c r="AQ398" s="301"/>
      <c r="AR398" s="301"/>
      <c r="AS398" s="301"/>
    </row>
    <row r="399" spans="22:45" x14ac:dyDescent="0.25">
      <c r="V399" s="301"/>
      <c r="W399" s="301"/>
      <c r="X399" s="301"/>
      <c r="Y399" s="301"/>
      <c r="Z399" s="301"/>
      <c r="AA399" s="301"/>
      <c r="AB399" s="301"/>
      <c r="AC399" s="301"/>
      <c r="AD399" s="301"/>
      <c r="AE399" s="301"/>
      <c r="AF399" s="301"/>
      <c r="AG399" s="301"/>
      <c r="AH399" s="301"/>
      <c r="AI399" s="301"/>
      <c r="AJ399" s="301"/>
      <c r="AK399" s="301"/>
      <c r="AL399" s="301"/>
      <c r="AM399" s="301"/>
      <c r="AN399" s="301"/>
      <c r="AO399" s="301"/>
      <c r="AP399" s="301"/>
      <c r="AQ399" s="301"/>
      <c r="AR399" s="301"/>
      <c r="AS399" s="301"/>
    </row>
    <row r="400" spans="22:45" x14ac:dyDescent="0.25">
      <c r="V400" s="301"/>
      <c r="W400" s="301"/>
      <c r="X400" s="301"/>
      <c r="Y400" s="301"/>
      <c r="Z400" s="301"/>
      <c r="AA400" s="301"/>
      <c r="AB400" s="301"/>
      <c r="AC400" s="301"/>
      <c r="AD400" s="301"/>
      <c r="AE400" s="301"/>
      <c r="AF400" s="301"/>
      <c r="AG400" s="301"/>
      <c r="AH400" s="301"/>
      <c r="AI400" s="301"/>
      <c r="AJ400" s="301"/>
      <c r="AK400" s="301"/>
      <c r="AL400" s="301"/>
      <c r="AM400" s="301"/>
      <c r="AN400" s="301"/>
      <c r="AO400" s="301"/>
      <c r="AP400" s="301"/>
      <c r="AQ400" s="301"/>
      <c r="AR400" s="301"/>
      <c r="AS400" s="301"/>
    </row>
    <row r="401" spans="22:45" x14ac:dyDescent="0.25">
      <c r="V401" s="301"/>
      <c r="W401" s="301"/>
      <c r="X401" s="301"/>
      <c r="Y401" s="301"/>
      <c r="Z401" s="301"/>
      <c r="AA401" s="301"/>
      <c r="AB401" s="301"/>
      <c r="AC401" s="301"/>
      <c r="AD401" s="301"/>
      <c r="AE401" s="301"/>
      <c r="AF401" s="301"/>
      <c r="AG401" s="301"/>
      <c r="AH401" s="301"/>
      <c r="AI401" s="301"/>
      <c r="AJ401" s="301"/>
      <c r="AK401" s="301"/>
      <c r="AL401" s="301"/>
      <c r="AM401" s="301"/>
      <c r="AN401" s="301"/>
      <c r="AO401" s="301"/>
      <c r="AP401" s="301"/>
      <c r="AQ401" s="301"/>
      <c r="AR401" s="301"/>
      <c r="AS401" s="301"/>
    </row>
    <row r="402" spans="22:45" x14ac:dyDescent="0.25">
      <c r="V402" s="301"/>
      <c r="W402" s="301"/>
      <c r="X402" s="301"/>
      <c r="Y402" s="301"/>
      <c r="Z402" s="301"/>
      <c r="AA402" s="301"/>
      <c r="AB402" s="301"/>
      <c r="AC402" s="301"/>
      <c r="AD402" s="301"/>
      <c r="AE402" s="301"/>
      <c r="AF402" s="301"/>
      <c r="AG402" s="301"/>
      <c r="AH402" s="301"/>
      <c r="AI402" s="301"/>
      <c r="AJ402" s="301"/>
      <c r="AK402" s="301"/>
      <c r="AL402" s="301"/>
      <c r="AM402" s="301"/>
      <c r="AN402" s="301"/>
      <c r="AO402" s="301"/>
      <c r="AP402" s="301"/>
      <c r="AQ402" s="301"/>
      <c r="AR402" s="301"/>
      <c r="AS402" s="301"/>
    </row>
    <row r="403" spans="22:45" x14ac:dyDescent="0.25">
      <c r="V403" s="301"/>
      <c r="W403" s="301"/>
      <c r="X403" s="301"/>
      <c r="Y403" s="301"/>
      <c r="Z403" s="301"/>
      <c r="AA403" s="301"/>
      <c r="AB403" s="301"/>
      <c r="AC403" s="301"/>
      <c r="AD403" s="301"/>
      <c r="AE403" s="301"/>
      <c r="AF403" s="301"/>
      <c r="AG403" s="301"/>
      <c r="AH403" s="301"/>
      <c r="AI403" s="301"/>
      <c r="AJ403" s="301"/>
      <c r="AK403" s="301"/>
      <c r="AL403" s="301"/>
      <c r="AM403" s="301"/>
      <c r="AN403" s="301"/>
      <c r="AO403" s="301"/>
      <c r="AP403" s="301"/>
      <c r="AQ403" s="301"/>
      <c r="AR403" s="301"/>
      <c r="AS403" s="301"/>
    </row>
    <row r="404" spans="22:45" x14ac:dyDescent="0.25">
      <c r="V404" s="301"/>
      <c r="W404" s="301"/>
      <c r="X404" s="301"/>
      <c r="Y404" s="301"/>
      <c r="Z404" s="301"/>
      <c r="AA404" s="301"/>
      <c r="AB404" s="301"/>
      <c r="AC404" s="301"/>
      <c r="AD404" s="301"/>
      <c r="AE404" s="301"/>
      <c r="AF404" s="301"/>
      <c r="AG404" s="301"/>
      <c r="AH404" s="301"/>
      <c r="AI404" s="301"/>
      <c r="AJ404" s="301"/>
      <c r="AK404" s="301"/>
      <c r="AL404" s="301"/>
      <c r="AM404" s="301"/>
      <c r="AN404" s="301"/>
      <c r="AO404" s="301"/>
      <c r="AP404" s="301"/>
      <c r="AQ404" s="301"/>
      <c r="AR404" s="301"/>
      <c r="AS404" s="301"/>
    </row>
    <row r="405" spans="22:45" x14ac:dyDescent="0.25">
      <c r="V405" s="301"/>
      <c r="W405" s="301"/>
      <c r="X405" s="301"/>
      <c r="Y405" s="301"/>
      <c r="Z405" s="301"/>
      <c r="AA405" s="301"/>
      <c r="AB405" s="301"/>
      <c r="AC405" s="301"/>
      <c r="AD405" s="301"/>
      <c r="AE405" s="301"/>
      <c r="AF405" s="301"/>
      <c r="AG405" s="301"/>
      <c r="AH405" s="301"/>
      <c r="AI405" s="301"/>
      <c r="AJ405" s="301"/>
      <c r="AK405" s="301"/>
      <c r="AL405" s="301"/>
      <c r="AM405" s="301"/>
      <c r="AN405" s="301"/>
      <c r="AO405" s="301"/>
      <c r="AP405" s="301"/>
      <c r="AQ405" s="301"/>
      <c r="AR405" s="301"/>
      <c r="AS405" s="301"/>
    </row>
    <row r="406" spans="22:45" x14ac:dyDescent="0.25">
      <c r="V406" s="301"/>
      <c r="W406" s="301"/>
      <c r="X406" s="301"/>
      <c r="Y406" s="301"/>
      <c r="Z406" s="301"/>
      <c r="AA406" s="301"/>
      <c r="AB406" s="301"/>
      <c r="AC406" s="301"/>
      <c r="AD406" s="301"/>
      <c r="AE406" s="301"/>
      <c r="AF406" s="301"/>
      <c r="AG406" s="301"/>
      <c r="AH406" s="301"/>
      <c r="AI406" s="301"/>
      <c r="AJ406" s="301"/>
      <c r="AK406" s="301"/>
      <c r="AL406" s="301"/>
      <c r="AM406" s="301"/>
      <c r="AN406" s="301"/>
      <c r="AO406" s="301"/>
      <c r="AP406" s="301"/>
      <c r="AQ406" s="301"/>
      <c r="AR406" s="301"/>
      <c r="AS406" s="301"/>
    </row>
    <row r="407" spans="22:45" x14ac:dyDescent="0.25">
      <c r="V407" s="301"/>
      <c r="W407" s="301"/>
      <c r="X407" s="301"/>
      <c r="Y407" s="301"/>
      <c r="Z407" s="301"/>
      <c r="AA407" s="301"/>
      <c r="AB407" s="301"/>
      <c r="AC407" s="301"/>
      <c r="AD407" s="301"/>
      <c r="AE407" s="301"/>
      <c r="AF407" s="301"/>
      <c r="AG407" s="301"/>
      <c r="AH407" s="301"/>
      <c r="AI407" s="301"/>
      <c r="AJ407" s="301"/>
      <c r="AK407" s="301"/>
      <c r="AL407" s="301"/>
      <c r="AM407" s="301"/>
      <c r="AN407" s="301"/>
      <c r="AO407" s="301"/>
      <c r="AP407" s="301"/>
      <c r="AQ407" s="301"/>
      <c r="AR407" s="301"/>
      <c r="AS407" s="301"/>
    </row>
    <row r="408" spans="22:45" x14ac:dyDescent="0.25">
      <c r="V408" s="301"/>
      <c r="W408" s="301"/>
      <c r="X408" s="301"/>
      <c r="Y408" s="301"/>
      <c r="Z408" s="301"/>
      <c r="AA408" s="301"/>
      <c r="AB408" s="301"/>
      <c r="AC408" s="301"/>
      <c r="AD408" s="301"/>
      <c r="AE408" s="301"/>
      <c r="AF408" s="301"/>
      <c r="AG408" s="301"/>
      <c r="AH408" s="301"/>
      <c r="AI408" s="301"/>
      <c r="AJ408" s="301"/>
      <c r="AK408" s="301"/>
      <c r="AL408" s="301"/>
      <c r="AM408" s="301"/>
      <c r="AN408" s="301"/>
      <c r="AO408" s="301"/>
      <c r="AP408" s="301"/>
      <c r="AQ408" s="301"/>
      <c r="AR408" s="301"/>
      <c r="AS408" s="301"/>
    </row>
    <row r="409" spans="22:45" x14ac:dyDescent="0.25">
      <c r="V409" s="301"/>
      <c r="W409" s="301"/>
      <c r="X409" s="301"/>
      <c r="Y409" s="301"/>
      <c r="Z409" s="301"/>
      <c r="AA409" s="301"/>
      <c r="AB409" s="301"/>
      <c r="AC409" s="301"/>
      <c r="AD409" s="301"/>
      <c r="AE409" s="301"/>
      <c r="AF409" s="301"/>
      <c r="AG409" s="301"/>
      <c r="AH409" s="301"/>
      <c r="AI409" s="301"/>
      <c r="AJ409" s="301"/>
      <c r="AK409" s="301"/>
      <c r="AL409" s="301"/>
      <c r="AM409" s="301"/>
      <c r="AN409" s="301"/>
      <c r="AO409" s="301"/>
      <c r="AP409" s="301"/>
      <c r="AQ409" s="301"/>
      <c r="AR409" s="301"/>
      <c r="AS409" s="301"/>
    </row>
    <row r="410" spans="22:45" x14ac:dyDescent="0.25">
      <c r="V410" s="301"/>
      <c r="W410" s="301"/>
      <c r="X410" s="301"/>
      <c r="Y410" s="301"/>
      <c r="Z410" s="301"/>
      <c r="AA410" s="301"/>
      <c r="AB410" s="301"/>
      <c r="AC410" s="301"/>
      <c r="AD410" s="301"/>
      <c r="AE410" s="301"/>
      <c r="AF410" s="301"/>
      <c r="AG410" s="301"/>
      <c r="AH410" s="301"/>
      <c r="AI410" s="301"/>
      <c r="AJ410" s="301"/>
      <c r="AK410" s="301"/>
      <c r="AL410" s="301"/>
      <c r="AM410" s="301"/>
      <c r="AN410" s="301"/>
      <c r="AO410" s="301"/>
      <c r="AP410" s="301"/>
      <c r="AQ410" s="301"/>
      <c r="AR410" s="301"/>
      <c r="AS410" s="301"/>
    </row>
    <row r="411" spans="22:45" x14ac:dyDescent="0.25">
      <c r="V411" s="301"/>
      <c r="W411" s="301"/>
      <c r="X411" s="301"/>
      <c r="Y411" s="301"/>
      <c r="Z411" s="301"/>
      <c r="AA411" s="301"/>
      <c r="AB411" s="301"/>
      <c r="AC411" s="301"/>
      <c r="AD411" s="301"/>
      <c r="AE411" s="301"/>
      <c r="AF411" s="301"/>
      <c r="AG411" s="301"/>
      <c r="AH411" s="301"/>
      <c r="AI411" s="301"/>
      <c r="AJ411" s="301"/>
      <c r="AK411" s="301"/>
      <c r="AL411" s="301"/>
      <c r="AM411" s="301"/>
      <c r="AN411" s="301"/>
      <c r="AO411" s="301"/>
      <c r="AP411" s="301"/>
      <c r="AQ411" s="301"/>
      <c r="AR411" s="301"/>
      <c r="AS411" s="301"/>
    </row>
    <row r="412" spans="22:45" x14ac:dyDescent="0.25">
      <c r="V412" s="301"/>
      <c r="W412" s="301"/>
      <c r="X412" s="301"/>
      <c r="Y412" s="301"/>
      <c r="Z412" s="301"/>
      <c r="AA412" s="301"/>
      <c r="AB412" s="301"/>
      <c r="AC412" s="301"/>
      <c r="AD412" s="301"/>
      <c r="AE412" s="301"/>
      <c r="AF412" s="301"/>
      <c r="AG412" s="301"/>
      <c r="AH412" s="301"/>
      <c r="AI412" s="301"/>
      <c r="AJ412" s="301"/>
      <c r="AK412" s="301"/>
      <c r="AL412" s="301"/>
      <c r="AM412" s="301"/>
      <c r="AN412" s="301"/>
      <c r="AO412" s="301"/>
      <c r="AP412" s="301"/>
      <c r="AQ412" s="301"/>
      <c r="AR412" s="301"/>
      <c r="AS412" s="301"/>
    </row>
    <row r="413" spans="22:45" x14ac:dyDescent="0.25">
      <c r="V413" s="301"/>
      <c r="W413" s="301"/>
      <c r="X413" s="301"/>
      <c r="Y413" s="301"/>
      <c r="Z413" s="301"/>
      <c r="AA413" s="301"/>
      <c r="AB413" s="301"/>
      <c r="AC413" s="301"/>
      <c r="AD413" s="301"/>
      <c r="AE413" s="301"/>
      <c r="AF413" s="301"/>
      <c r="AG413" s="301"/>
      <c r="AH413" s="301"/>
      <c r="AI413" s="301"/>
      <c r="AJ413" s="301"/>
      <c r="AK413" s="301"/>
      <c r="AL413" s="301"/>
      <c r="AM413" s="301"/>
      <c r="AN413" s="301"/>
      <c r="AO413" s="301"/>
      <c r="AP413" s="301"/>
      <c r="AQ413" s="301"/>
      <c r="AR413" s="301"/>
      <c r="AS413" s="301"/>
    </row>
    <row r="414" spans="22:45" x14ac:dyDescent="0.25">
      <c r="V414" s="301"/>
      <c r="W414" s="301"/>
      <c r="X414" s="301"/>
      <c r="Y414" s="301"/>
      <c r="Z414" s="301"/>
      <c r="AA414" s="301"/>
      <c r="AB414" s="301"/>
      <c r="AC414" s="301"/>
      <c r="AD414" s="301"/>
      <c r="AE414" s="301"/>
      <c r="AF414" s="301"/>
      <c r="AG414" s="301"/>
      <c r="AH414" s="301"/>
      <c r="AI414" s="301"/>
      <c r="AJ414" s="301"/>
      <c r="AK414" s="301"/>
      <c r="AL414" s="301"/>
      <c r="AM414" s="301"/>
      <c r="AN414" s="301"/>
      <c r="AO414" s="301"/>
      <c r="AP414" s="301"/>
      <c r="AQ414" s="301"/>
      <c r="AR414" s="301"/>
      <c r="AS414" s="301"/>
    </row>
    <row r="415" spans="22:45" x14ac:dyDescent="0.25">
      <c r="V415" s="301"/>
      <c r="W415" s="301"/>
      <c r="X415" s="301"/>
      <c r="Y415" s="301"/>
      <c r="Z415" s="301"/>
      <c r="AA415" s="301"/>
      <c r="AB415" s="301"/>
      <c r="AC415" s="301"/>
      <c r="AD415" s="301"/>
      <c r="AE415" s="301"/>
      <c r="AF415" s="301"/>
      <c r="AG415" s="301"/>
      <c r="AH415" s="301"/>
      <c r="AI415" s="301"/>
      <c r="AJ415" s="301"/>
      <c r="AK415" s="301"/>
      <c r="AL415" s="301"/>
      <c r="AM415" s="301"/>
      <c r="AN415" s="301"/>
      <c r="AO415" s="301"/>
      <c r="AP415" s="301"/>
      <c r="AQ415" s="301"/>
      <c r="AR415" s="301"/>
      <c r="AS415" s="301"/>
    </row>
    <row r="416" spans="22:45" x14ac:dyDescent="0.25">
      <c r="V416" s="301"/>
      <c r="W416" s="301"/>
      <c r="X416" s="301"/>
      <c r="Y416" s="301"/>
      <c r="Z416" s="301"/>
      <c r="AA416" s="301"/>
      <c r="AB416" s="301"/>
      <c r="AC416" s="301"/>
      <c r="AD416" s="301"/>
      <c r="AE416" s="301"/>
      <c r="AF416" s="301"/>
      <c r="AG416" s="301"/>
      <c r="AH416" s="301"/>
      <c r="AI416" s="301"/>
      <c r="AJ416" s="301"/>
      <c r="AK416" s="301"/>
      <c r="AL416" s="301"/>
      <c r="AM416" s="301"/>
      <c r="AN416" s="301"/>
      <c r="AO416" s="301"/>
      <c r="AP416" s="301"/>
      <c r="AQ416" s="301"/>
      <c r="AR416" s="301"/>
      <c r="AS416" s="301"/>
    </row>
    <row r="417" spans="22:45" x14ac:dyDescent="0.25">
      <c r="V417" s="301"/>
      <c r="W417" s="301"/>
      <c r="X417" s="301"/>
      <c r="Y417" s="301"/>
      <c r="Z417" s="301"/>
      <c r="AA417" s="301"/>
      <c r="AB417" s="301"/>
      <c r="AC417" s="301"/>
      <c r="AD417" s="301"/>
      <c r="AE417" s="301"/>
      <c r="AF417" s="301"/>
      <c r="AG417" s="301"/>
      <c r="AH417" s="301"/>
      <c r="AI417" s="301"/>
      <c r="AJ417" s="301"/>
      <c r="AK417" s="301"/>
      <c r="AL417" s="301"/>
      <c r="AM417" s="301"/>
      <c r="AN417" s="301"/>
      <c r="AO417" s="301"/>
      <c r="AP417" s="301"/>
      <c r="AQ417" s="301"/>
      <c r="AR417" s="301"/>
      <c r="AS417" s="301"/>
    </row>
    <row r="418" spans="22:45" x14ac:dyDescent="0.25">
      <c r="V418" s="301"/>
      <c r="W418" s="301"/>
      <c r="X418" s="301"/>
      <c r="Y418" s="301"/>
      <c r="Z418" s="301"/>
      <c r="AA418" s="301"/>
      <c r="AB418" s="301"/>
      <c r="AC418" s="301"/>
      <c r="AD418" s="301"/>
      <c r="AE418" s="301"/>
      <c r="AF418" s="301"/>
      <c r="AG418" s="301"/>
      <c r="AH418" s="301"/>
      <c r="AI418" s="301"/>
      <c r="AJ418" s="301"/>
      <c r="AK418" s="301"/>
      <c r="AL418" s="301"/>
      <c r="AM418" s="301"/>
      <c r="AN418" s="301"/>
      <c r="AO418" s="301"/>
      <c r="AP418" s="301"/>
      <c r="AQ418" s="301"/>
      <c r="AR418" s="301"/>
      <c r="AS418" s="301"/>
    </row>
    <row r="419" spans="22:45" x14ac:dyDescent="0.25">
      <c r="V419" s="301"/>
      <c r="W419" s="301"/>
      <c r="X419" s="301"/>
      <c r="Y419" s="301"/>
      <c r="Z419" s="301"/>
      <c r="AA419" s="301"/>
      <c r="AB419" s="301"/>
      <c r="AC419" s="301"/>
      <c r="AD419" s="301"/>
      <c r="AE419" s="301"/>
      <c r="AF419" s="301"/>
      <c r="AG419" s="301"/>
      <c r="AH419" s="301"/>
      <c r="AI419" s="301"/>
      <c r="AJ419" s="301"/>
      <c r="AK419" s="301"/>
      <c r="AL419" s="301"/>
      <c r="AM419" s="301"/>
      <c r="AN419" s="301"/>
      <c r="AO419" s="301"/>
      <c r="AP419" s="301"/>
      <c r="AQ419" s="301"/>
      <c r="AR419" s="301"/>
      <c r="AS419" s="301"/>
    </row>
    <row r="420" spans="22:45" x14ac:dyDescent="0.25">
      <c r="V420" s="301"/>
      <c r="W420" s="301"/>
      <c r="X420" s="301"/>
      <c r="Y420" s="301"/>
      <c r="Z420" s="301"/>
      <c r="AA420" s="301"/>
      <c r="AB420" s="301"/>
      <c r="AC420" s="301"/>
      <c r="AD420" s="301"/>
      <c r="AE420" s="301"/>
      <c r="AF420" s="301"/>
      <c r="AG420" s="301"/>
      <c r="AH420" s="301"/>
      <c r="AI420" s="301"/>
      <c r="AJ420" s="301"/>
      <c r="AK420" s="301"/>
      <c r="AL420" s="301"/>
      <c r="AM420" s="301"/>
      <c r="AN420" s="301"/>
      <c r="AO420" s="301"/>
      <c r="AP420" s="301"/>
      <c r="AQ420" s="301"/>
      <c r="AR420" s="301"/>
      <c r="AS420" s="301"/>
    </row>
    <row r="421" spans="22:45" x14ac:dyDescent="0.25">
      <c r="V421" s="301"/>
      <c r="W421" s="301"/>
      <c r="X421" s="301"/>
      <c r="Y421" s="301"/>
      <c r="Z421" s="301"/>
      <c r="AA421" s="301"/>
      <c r="AB421" s="301"/>
      <c r="AC421" s="301"/>
      <c r="AD421" s="301"/>
      <c r="AE421" s="301"/>
      <c r="AF421" s="301"/>
      <c r="AG421" s="301"/>
      <c r="AH421" s="301"/>
      <c r="AI421" s="301"/>
      <c r="AJ421" s="301"/>
      <c r="AK421" s="301"/>
      <c r="AL421" s="301"/>
      <c r="AM421" s="301"/>
      <c r="AN421" s="301"/>
      <c r="AO421" s="301"/>
      <c r="AP421" s="301"/>
      <c r="AQ421" s="301"/>
      <c r="AR421" s="301"/>
      <c r="AS421" s="301"/>
    </row>
    <row r="422" spans="22:45" x14ac:dyDescent="0.25">
      <c r="V422" s="301"/>
      <c r="W422" s="301"/>
      <c r="X422" s="301"/>
      <c r="Y422" s="301"/>
      <c r="Z422" s="301"/>
      <c r="AA422" s="301"/>
      <c r="AB422" s="301"/>
      <c r="AC422" s="301"/>
      <c r="AD422" s="301"/>
      <c r="AE422" s="301"/>
      <c r="AF422" s="301"/>
      <c r="AG422" s="301"/>
      <c r="AH422" s="301"/>
      <c r="AI422" s="301"/>
      <c r="AJ422" s="301"/>
      <c r="AK422" s="301"/>
      <c r="AL422" s="301"/>
      <c r="AM422" s="301"/>
      <c r="AN422" s="301"/>
      <c r="AO422" s="301"/>
      <c r="AP422" s="301"/>
      <c r="AQ422" s="301"/>
      <c r="AR422" s="301"/>
      <c r="AS422" s="301"/>
    </row>
    <row r="423" spans="22:45" x14ac:dyDescent="0.25">
      <c r="V423" s="301"/>
      <c r="W423" s="301"/>
      <c r="X423" s="301"/>
      <c r="Y423" s="301"/>
      <c r="Z423" s="301"/>
      <c r="AA423" s="301"/>
      <c r="AB423" s="301"/>
      <c r="AC423" s="301"/>
      <c r="AD423" s="301"/>
      <c r="AE423" s="301"/>
      <c r="AF423" s="301"/>
      <c r="AG423" s="301"/>
      <c r="AH423" s="301"/>
      <c r="AI423" s="301"/>
      <c r="AJ423" s="301"/>
      <c r="AK423" s="301"/>
      <c r="AL423" s="301"/>
      <c r="AM423" s="301"/>
      <c r="AN423" s="301"/>
      <c r="AO423" s="301"/>
      <c r="AP423" s="301"/>
      <c r="AQ423" s="301"/>
      <c r="AR423" s="301"/>
      <c r="AS423" s="301"/>
    </row>
    <row r="424" spans="22:45" x14ac:dyDescent="0.25">
      <c r="V424" s="301"/>
      <c r="W424" s="301"/>
      <c r="X424" s="301"/>
      <c r="Y424" s="301"/>
      <c r="Z424" s="301"/>
      <c r="AA424" s="301"/>
      <c r="AB424" s="301"/>
      <c r="AC424" s="301"/>
      <c r="AD424" s="301"/>
      <c r="AE424" s="301"/>
      <c r="AF424" s="301"/>
      <c r="AG424" s="301"/>
      <c r="AH424" s="301"/>
      <c r="AI424" s="301"/>
      <c r="AJ424" s="301"/>
      <c r="AK424" s="301"/>
      <c r="AL424" s="301"/>
      <c r="AM424" s="301"/>
      <c r="AN424" s="301"/>
      <c r="AO424" s="301"/>
      <c r="AP424" s="301"/>
      <c r="AQ424" s="301"/>
      <c r="AR424" s="301"/>
      <c r="AS424" s="301"/>
    </row>
    <row r="425" spans="22:45" x14ac:dyDescent="0.25">
      <c r="V425" s="301"/>
      <c r="W425" s="301"/>
      <c r="X425" s="301"/>
      <c r="Y425" s="301"/>
      <c r="Z425" s="301"/>
      <c r="AA425" s="301"/>
      <c r="AB425" s="301"/>
      <c r="AC425" s="301"/>
      <c r="AD425" s="301"/>
      <c r="AE425" s="301"/>
      <c r="AF425" s="301"/>
      <c r="AG425" s="301"/>
      <c r="AH425" s="301"/>
      <c r="AI425" s="301"/>
      <c r="AJ425" s="301"/>
      <c r="AK425" s="301"/>
      <c r="AL425" s="301"/>
      <c r="AM425" s="301"/>
      <c r="AN425" s="301"/>
      <c r="AO425" s="301"/>
      <c r="AP425" s="301"/>
      <c r="AQ425" s="301"/>
      <c r="AR425" s="301"/>
      <c r="AS425" s="301"/>
    </row>
    <row r="426" spans="22:45" x14ac:dyDescent="0.25">
      <c r="V426" s="301"/>
      <c r="W426" s="301"/>
      <c r="X426" s="301"/>
      <c r="Y426" s="301"/>
      <c r="Z426" s="301"/>
      <c r="AA426" s="301"/>
      <c r="AB426" s="301"/>
      <c r="AC426" s="301"/>
      <c r="AD426" s="301"/>
      <c r="AE426" s="301"/>
      <c r="AF426" s="301"/>
      <c r="AG426" s="301"/>
      <c r="AH426" s="301"/>
      <c r="AI426" s="301"/>
      <c r="AJ426" s="301"/>
      <c r="AK426" s="301"/>
      <c r="AL426" s="301"/>
      <c r="AM426" s="301"/>
      <c r="AN426" s="301"/>
      <c r="AO426" s="301"/>
      <c r="AP426" s="301"/>
      <c r="AQ426" s="301"/>
      <c r="AR426" s="301"/>
      <c r="AS426" s="301"/>
    </row>
    <row r="427" spans="22:45" x14ac:dyDescent="0.25">
      <c r="V427" s="301"/>
      <c r="W427" s="301"/>
      <c r="X427" s="301"/>
      <c r="Y427" s="301"/>
      <c r="Z427" s="301"/>
      <c r="AA427" s="301"/>
      <c r="AB427" s="301"/>
      <c r="AC427" s="301"/>
      <c r="AD427" s="301"/>
      <c r="AE427" s="301"/>
      <c r="AF427" s="301"/>
      <c r="AG427" s="301"/>
      <c r="AH427" s="301"/>
      <c r="AI427" s="301"/>
      <c r="AJ427" s="301"/>
      <c r="AK427" s="301"/>
      <c r="AL427" s="301"/>
      <c r="AM427" s="301"/>
      <c r="AN427" s="301"/>
      <c r="AO427" s="301"/>
      <c r="AP427" s="301"/>
      <c r="AQ427" s="301"/>
      <c r="AR427" s="301"/>
      <c r="AS427" s="301"/>
    </row>
    <row r="428" spans="22:45" x14ac:dyDescent="0.25">
      <c r="V428" s="301"/>
      <c r="W428" s="301"/>
      <c r="X428" s="301"/>
      <c r="Y428" s="301"/>
      <c r="Z428" s="301"/>
      <c r="AA428" s="301"/>
      <c r="AB428" s="301"/>
      <c r="AC428" s="301"/>
      <c r="AD428" s="301"/>
      <c r="AE428" s="301"/>
      <c r="AF428" s="301"/>
      <c r="AG428" s="301"/>
      <c r="AH428" s="301"/>
      <c r="AI428" s="301"/>
      <c r="AJ428" s="301"/>
      <c r="AK428" s="301"/>
      <c r="AL428" s="301"/>
      <c r="AM428" s="301"/>
      <c r="AN428" s="301"/>
      <c r="AO428" s="301"/>
      <c r="AP428" s="301"/>
      <c r="AQ428" s="301"/>
      <c r="AR428" s="301"/>
      <c r="AS428" s="301"/>
    </row>
    <row r="429" spans="22:45" x14ac:dyDescent="0.25">
      <c r="V429" s="301"/>
      <c r="W429" s="301"/>
      <c r="X429" s="301"/>
      <c r="Y429" s="301"/>
      <c r="Z429" s="301"/>
      <c r="AA429" s="301"/>
      <c r="AB429" s="301"/>
      <c r="AC429" s="301"/>
      <c r="AD429" s="301"/>
      <c r="AE429" s="301"/>
      <c r="AF429" s="301"/>
      <c r="AG429" s="301"/>
      <c r="AH429" s="301"/>
      <c r="AI429" s="301"/>
      <c r="AJ429" s="301"/>
      <c r="AK429" s="301"/>
      <c r="AL429" s="301"/>
      <c r="AM429" s="301"/>
      <c r="AN429" s="301"/>
      <c r="AO429" s="301"/>
      <c r="AP429" s="301"/>
      <c r="AQ429" s="301"/>
      <c r="AR429" s="301"/>
      <c r="AS429" s="301"/>
    </row>
    <row r="430" spans="22:45" x14ac:dyDescent="0.25">
      <c r="V430" s="301"/>
      <c r="W430" s="301"/>
      <c r="X430" s="301"/>
      <c r="Y430" s="301"/>
      <c r="Z430" s="301"/>
      <c r="AA430" s="301"/>
      <c r="AB430" s="301"/>
      <c r="AC430" s="301"/>
      <c r="AD430" s="301"/>
      <c r="AE430" s="301"/>
      <c r="AF430" s="301"/>
      <c r="AG430" s="301"/>
      <c r="AH430" s="301"/>
      <c r="AI430" s="301"/>
      <c r="AJ430" s="301"/>
      <c r="AK430" s="301"/>
      <c r="AL430" s="301"/>
      <c r="AM430" s="301"/>
      <c r="AN430" s="301"/>
      <c r="AO430" s="301"/>
      <c r="AP430" s="301"/>
      <c r="AQ430" s="301"/>
      <c r="AR430" s="301"/>
      <c r="AS430" s="301"/>
    </row>
    <row r="431" spans="22:45" x14ac:dyDescent="0.25">
      <c r="V431" s="301"/>
      <c r="W431" s="301"/>
      <c r="X431" s="301"/>
      <c r="Y431" s="301"/>
      <c r="Z431" s="301"/>
      <c r="AA431" s="301"/>
      <c r="AB431" s="301"/>
      <c r="AC431" s="301"/>
      <c r="AD431" s="301"/>
      <c r="AE431" s="301"/>
      <c r="AF431" s="301"/>
      <c r="AG431" s="301"/>
      <c r="AH431" s="301"/>
      <c r="AI431" s="301"/>
      <c r="AJ431" s="301"/>
      <c r="AK431" s="301"/>
      <c r="AL431" s="301"/>
      <c r="AM431" s="301"/>
      <c r="AN431" s="301"/>
      <c r="AO431" s="301"/>
      <c r="AP431" s="301"/>
      <c r="AQ431" s="301"/>
      <c r="AR431" s="301"/>
      <c r="AS431" s="301"/>
    </row>
    <row r="432" spans="22:45" x14ac:dyDescent="0.25">
      <c r="V432" s="301"/>
      <c r="W432" s="301"/>
      <c r="X432" s="301"/>
      <c r="Y432" s="301"/>
      <c r="Z432" s="301"/>
      <c r="AA432" s="301"/>
      <c r="AB432" s="301"/>
      <c r="AC432" s="301"/>
      <c r="AD432" s="301"/>
      <c r="AE432" s="301"/>
      <c r="AF432" s="301"/>
      <c r="AG432" s="301"/>
      <c r="AH432" s="301"/>
      <c r="AI432" s="301"/>
      <c r="AJ432" s="301"/>
      <c r="AK432" s="301"/>
      <c r="AL432" s="301"/>
      <c r="AM432" s="301"/>
      <c r="AN432" s="301"/>
      <c r="AO432" s="301"/>
      <c r="AP432" s="301"/>
      <c r="AQ432" s="301"/>
      <c r="AR432" s="301"/>
      <c r="AS432" s="301"/>
    </row>
    <row r="433" spans="22:45" x14ac:dyDescent="0.25">
      <c r="V433" s="301"/>
      <c r="W433" s="301"/>
      <c r="X433" s="301"/>
      <c r="Y433" s="301"/>
      <c r="Z433" s="301"/>
      <c r="AA433" s="301"/>
      <c r="AB433" s="301"/>
      <c r="AC433" s="301"/>
      <c r="AD433" s="301"/>
      <c r="AE433" s="301"/>
      <c r="AF433" s="301"/>
      <c r="AG433" s="301"/>
      <c r="AH433" s="301"/>
      <c r="AI433" s="301"/>
      <c r="AJ433" s="301"/>
      <c r="AK433" s="301"/>
      <c r="AL433" s="301"/>
      <c r="AM433" s="301"/>
      <c r="AN433" s="301"/>
      <c r="AO433" s="301"/>
      <c r="AP433" s="301"/>
      <c r="AQ433" s="301"/>
      <c r="AR433" s="301"/>
      <c r="AS433" s="301"/>
    </row>
    <row r="434" spans="22:45" x14ac:dyDescent="0.25">
      <c r="V434" s="301"/>
      <c r="W434" s="301"/>
      <c r="X434" s="301"/>
      <c r="Y434" s="301"/>
      <c r="Z434" s="301"/>
      <c r="AA434" s="301"/>
      <c r="AB434" s="301"/>
      <c r="AC434" s="301"/>
      <c r="AD434" s="301"/>
      <c r="AE434" s="301"/>
      <c r="AF434" s="301"/>
      <c r="AG434" s="301"/>
      <c r="AH434" s="301"/>
      <c r="AI434" s="301"/>
      <c r="AJ434" s="301"/>
      <c r="AK434" s="301"/>
      <c r="AL434" s="301"/>
      <c r="AM434" s="301"/>
      <c r="AN434" s="301"/>
      <c r="AO434" s="301"/>
      <c r="AP434" s="301"/>
      <c r="AQ434" s="301"/>
      <c r="AR434" s="301"/>
      <c r="AS434" s="301"/>
    </row>
    <row r="435" spans="22:45" x14ac:dyDescent="0.25">
      <c r="V435" s="301"/>
      <c r="W435" s="301"/>
      <c r="X435" s="301"/>
      <c r="Y435" s="301"/>
      <c r="Z435" s="301"/>
      <c r="AA435" s="301"/>
      <c r="AB435" s="301"/>
      <c r="AC435" s="301"/>
      <c r="AD435" s="301"/>
      <c r="AE435" s="301"/>
      <c r="AF435" s="301"/>
      <c r="AG435" s="301"/>
      <c r="AH435" s="301"/>
      <c r="AI435" s="301"/>
      <c r="AJ435" s="301"/>
      <c r="AK435" s="301"/>
      <c r="AL435" s="301"/>
      <c r="AM435" s="301"/>
      <c r="AN435" s="301"/>
      <c r="AO435" s="301"/>
      <c r="AP435" s="301"/>
      <c r="AQ435" s="301"/>
      <c r="AR435" s="301"/>
      <c r="AS435" s="301"/>
    </row>
    <row r="436" spans="22:45" x14ac:dyDescent="0.25">
      <c r="V436" s="301"/>
      <c r="W436" s="301"/>
      <c r="X436" s="301"/>
      <c r="Y436" s="301"/>
      <c r="Z436" s="301"/>
      <c r="AA436" s="301"/>
      <c r="AB436" s="301"/>
      <c r="AC436" s="301"/>
      <c r="AD436" s="301"/>
      <c r="AE436" s="301"/>
      <c r="AF436" s="301"/>
      <c r="AG436" s="301"/>
      <c r="AH436" s="301"/>
      <c r="AI436" s="301"/>
      <c r="AJ436" s="301"/>
      <c r="AK436" s="301"/>
      <c r="AL436" s="301"/>
      <c r="AM436" s="301"/>
      <c r="AN436" s="301"/>
      <c r="AO436" s="301"/>
      <c r="AP436" s="301"/>
      <c r="AQ436" s="301"/>
      <c r="AR436" s="301"/>
      <c r="AS436" s="301"/>
    </row>
    <row r="437" spans="22:45" x14ac:dyDescent="0.25">
      <c r="V437" s="301"/>
      <c r="W437" s="301"/>
      <c r="X437" s="301"/>
      <c r="Y437" s="301"/>
      <c r="Z437" s="301"/>
      <c r="AA437" s="301"/>
      <c r="AB437" s="301"/>
      <c r="AC437" s="301"/>
      <c r="AD437" s="301"/>
      <c r="AE437" s="301"/>
      <c r="AF437" s="301"/>
      <c r="AG437" s="301"/>
      <c r="AH437" s="301"/>
      <c r="AI437" s="301"/>
      <c r="AJ437" s="301"/>
      <c r="AK437" s="301"/>
      <c r="AL437" s="301"/>
      <c r="AM437" s="301"/>
      <c r="AN437" s="301"/>
      <c r="AO437" s="301"/>
      <c r="AP437" s="301"/>
      <c r="AQ437" s="301"/>
      <c r="AR437" s="301"/>
      <c r="AS437" s="301"/>
    </row>
    <row r="438" spans="22:45" x14ac:dyDescent="0.25">
      <c r="V438" s="301"/>
      <c r="W438" s="301"/>
      <c r="X438" s="301"/>
      <c r="Y438" s="301"/>
      <c r="Z438" s="301"/>
      <c r="AA438" s="301"/>
      <c r="AB438" s="301"/>
      <c r="AC438" s="301"/>
      <c r="AD438" s="301"/>
      <c r="AE438" s="301"/>
      <c r="AF438" s="301"/>
      <c r="AG438" s="301"/>
      <c r="AH438" s="301"/>
      <c r="AI438" s="301"/>
      <c r="AJ438" s="301"/>
      <c r="AK438" s="301"/>
      <c r="AL438" s="301"/>
      <c r="AM438" s="301"/>
      <c r="AN438" s="301"/>
      <c r="AO438" s="301"/>
      <c r="AP438" s="301"/>
      <c r="AQ438" s="301"/>
      <c r="AR438" s="301"/>
      <c r="AS438" s="301"/>
    </row>
    <row r="439" spans="22:45" x14ac:dyDescent="0.25">
      <c r="V439" s="301"/>
      <c r="W439" s="301"/>
      <c r="X439" s="301"/>
      <c r="Y439" s="301"/>
      <c r="Z439" s="301"/>
      <c r="AA439" s="301"/>
      <c r="AB439" s="301"/>
      <c r="AC439" s="301"/>
      <c r="AD439" s="301"/>
      <c r="AE439" s="301"/>
      <c r="AF439" s="301"/>
      <c r="AG439" s="301"/>
      <c r="AH439" s="301"/>
      <c r="AI439" s="301"/>
      <c r="AJ439" s="301"/>
      <c r="AK439" s="301"/>
      <c r="AL439" s="301"/>
      <c r="AM439" s="301"/>
      <c r="AN439" s="301"/>
      <c r="AO439" s="301"/>
      <c r="AP439" s="301"/>
      <c r="AQ439" s="301"/>
      <c r="AR439" s="301"/>
      <c r="AS439" s="301"/>
    </row>
    <row r="440" spans="22:45" x14ac:dyDescent="0.25">
      <c r="V440" s="301"/>
      <c r="W440" s="301"/>
      <c r="X440" s="301"/>
      <c r="Y440" s="301"/>
      <c r="Z440" s="301"/>
      <c r="AA440" s="301"/>
      <c r="AB440" s="301"/>
      <c r="AC440" s="301"/>
      <c r="AD440" s="301"/>
      <c r="AE440" s="301"/>
      <c r="AF440" s="301"/>
      <c r="AG440" s="301"/>
      <c r="AH440" s="301"/>
      <c r="AI440" s="301"/>
      <c r="AJ440" s="301"/>
      <c r="AK440" s="301"/>
      <c r="AL440" s="301"/>
      <c r="AM440" s="301"/>
      <c r="AN440" s="301"/>
      <c r="AO440" s="301"/>
      <c r="AP440" s="301"/>
      <c r="AQ440" s="301"/>
      <c r="AR440" s="301"/>
      <c r="AS440" s="301"/>
    </row>
    <row r="441" spans="22:45" x14ac:dyDescent="0.25">
      <c r="V441" s="301"/>
      <c r="W441" s="301"/>
      <c r="X441" s="301"/>
      <c r="Y441" s="301"/>
      <c r="Z441" s="301"/>
      <c r="AA441" s="301"/>
      <c r="AB441" s="301"/>
      <c r="AC441" s="301"/>
      <c r="AD441" s="301"/>
      <c r="AE441" s="301"/>
      <c r="AF441" s="301"/>
      <c r="AG441" s="301"/>
      <c r="AH441" s="301"/>
      <c r="AI441" s="301"/>
      <c r="AJ441" s="301"/>
      <c r="AK441" s="301"/>
      <c r="AL441" s="301"/>
      <c r="AM441" s="301"/>
      <c r="AN441" s="301"/>
      <c r="AO441" s="301"/>
      <c r="AP441" s="301"/>
      <c r="AQ441" s="301"/>
      <c r="AR441" s="301"/>
      <c r="AS441" s="301"/>
    </row>
    <row r="442" spans="22:45" x14ac:dyDescent="0.25">
      <c r="V442" s="301"/>
      <c r="W442" s="301"/>
      <c r="X442" s="301"/>
      <c r="Y442" s="301"/>
      <c r="Z442" s="301"/>
      <c r="AA442" s="301"/>
      <c r="AB442" s="301"/>
      <c r="AC442" s="301"/>
      <c r="AD442" s="301"/>
      <c r="AE442" s="301"/>
      <c r="AF442" s="301"/>
      <c r="AG442" s="301"/>
      <c r="AH442" s="301"/>
      <c r="AI442" s="301"/>
      <c r="AJ442" s="301"/>
      <c r="AK442" s="301"/>
      <c r="AL442" s="301"/>
      <c r="AM442" s="301"/>
      <c r="AN442" s="301"/>
      <c r="AO442" s="301"/>
      <c r="AP442" s="301"/>
      <c r="AQ442" s="301"/>
      <c r="AR442" s="301"/>
      <c r="AS442" s="301"/>
    </row>
    <row r="443" spans="22:45" x14ac:dyDescent="0.25">
      <c r="V443" s="301"/>
      <c r="W443" s="301"/>
      <c r="X443" s="301"/>
      <c r="Y443" s="301"/>
      <c r="Z443" s="301"/>
      <c r="AA443" s="301"/>
      <c r="AB443" s="301"/>
      <c r="AC443" s="301"/>
      <c r="AD443" s="301"/>
      <c r="AE443" s="301"/>
      <c r="AF443" s="301"/>
      <c r="AG443" s="301"/>
      <c r="AH443" s="301"/>
      <c r="AI443" s="301"/>
      <c r="AJ443" s="301"/>
      <c r="AK443" s="301"/>
      <c r="AL443" s="301"/>
      <c r="AM443" s="301"/>
      <c r="AN443" s="301"/>
      <c r="AO443" s="301"/>
      <c r="AP443" s="301"/>
      <c r="AQ443" s="301"/>
      <c r="AR443" s="301"/>
      <c r="AS443" s="301"/>
    </row>
    <row r="444" spans="22:45" x14ac:dyDescent="0.25">
      <c r="V444" s="301"/>
      <c r="W444" s="301"/>
      <c r="X444" s="301"/>
      <c r="Y444" s="301"/>
      <c r="Z444" s="301"/>
      <c r="AA444" s="301"/>
      <c r="AB444" s="301"/>
      <c r="AC444" s="301"/>
      <c r="AD444" s="301"/>
      <c r="AE444" s="301"/>
      <c r="AF444" s="301"/>
      <c r="AG444" s="301"/>
      <c r="AH444" s="301"/>
      <c r="AI444" s="301"/>
      <c r="AJ444" s="301"/>
      <c r="AK444" s="301"/>
      <c r="AL444" s="301"/>
      <c r="AM444" s="301"/>
      <c r="AN444" s="301"/>
      <c r="AO444" s="301"/>
      <c r="AP444" s="301"/>
      <c r="AQ444" s="301"/>
      <c r="AR444" s="301"/>
      <c r="AS444" s="301"/>
    </row>
    <row r="445" spans="22:45" x14ac:dyDescent="0.25">
      <c r="V445" s="301"/>
      <c r="W445" s="301"/>
      <c r="X445" s="301"/>
      <c r="Y445" s="301"/>
      <c r="Z445" s="301"/>
      <c r="AA445" s="301"/>
      <c r="AB445" s="301"/>
      <c r="AC445" s="301"/>
      <c r="AD445" s="301"/>
      <c r="AE445" s="301"/>
      <c r="AF445" s="301"/>
      <c r="AG445" s="301"/>
      <c r="AH445" s="301"/>
      <c r="AI445" s="301"/>
      <c r="AJ445" s="301"/>
      <c r="AK445" s="301"/>
      <c r="AL445" s="301"/>
      <c r="AM445" s="301"/>
      <c r="AN445" s="301"/>
      <c r="AO445" s="301"/>
      <c r="AP445" s="301"/>
      <c r="AQ445" s="301"/>
      <c r="AR445" s="301"/>
      <c r="AS445" s="301"/>
    </row>
    <row r="446" spans="22:45" x14ac:dyDescent="0.25">
      <c r="V446" s="301"/>
      <c r="W446" s="301"/>
      <c r="X446" s="301"/>
      <c r="Y446" s="301"/>
      <c r="Z446" s="301"/>
      <c r="AA446" s="301"/>
      <c r="AB446" s="301"/>
      <c r="AC446" s="301"/>
      <c r="AD446" s="301"/>
      <c r="AE446" s="301"/>
      <c r="AF446" s="301"/>
      <c r="AG446" s="301"/>
      <c r="AH446" s="301"/>
      <c r="AI446" s="301"/>
      <c r="AJ446" s="301"/>
      <c r="AK446" s="301"/>
      <c r="AL446" s="301"/>
      <c r="AM446" s="301"/>
      <c r="AN446" s="301"/>
      <c r="AO446" s="301"/>
      <c r="AP446" s="301"/>
      <c r="AQ446" s="301"/>
      <c r="AR446" s="301"/>
      <c r="AS446" s="301"/>
    </row>
    <row r="447" spans="22:45" x14ac:dyDescent="0.25">
      <c r="V447" s="301"/>
      <c r="W447" s="301"/>
      <c r="X447" s="301"/>
      <c r="Y447" s="301"/>
      <c r="Z447" s="301"/>
      <c r="AA447" s="301"/>
      <c r="AB447" s="301"/>
      <c r="AC447" s="301"/>
      <c r="AD447" s="301"/>
      <c r="AE447" s="301"/>
      <c r="AF447" s="301"/>
      <c r="AG447" s="301"/>
      <c r="AH447" s="301"/>
      <c r="AI447" s="301"/>
      <c r="AJ447" s="301"/>
      <c r="AK447" s="301"/>
      <c r="AL447" s="301"/>
      <c r="AM447" s="301"/>
      <c r="AN447" s="301"/>
      <c r="AO447" s="301"/>
      <c r="AP447" s="301"/>
      <c r="AQ447" s="301"/>
      <c r="AR447" s="301"/>
      <c r="AS447" s="301"/>
    </row>
    <row r="448" spans="22:45" x14ac:dyDescent="0.25">
      <c r="V448" s="301"/>
      <c r="W448" s="301"/>
      <c r="X448" s="301"/>
      <c r="Y448" s="301"/>
      <c r="Z448" s="301"/>
      <c r="AA448" s="301"/>
      <c r="AB448" s="301"/>
      <c r="AC448" s="301"/>
      <c r="AD448" s="301"/>
      <c r="AE448" s="301"/>
      <c r="AF448" s="301"/>
      <c r="AG448" s="301"/>
      <c r="AH448" s="301"/>
      <c r="AI448" s="301"/>
      <c r="AJ448" s="301"/>
      <c r="AK448" s="301"/>
      <c r="AL448" s="301"/>
      <c r="AM448" s="301"/>
      <c r="AN448" s="301"/>
      <c r="AO448" s="301"/>
      <c r="AP448" s="301"/>
      <c r="AQ448" s="301"/>
      <c r="AR448" s="301"/>
      <c r="AS448" s="301"/>
    </row>
    <row r="449" spans="22:45" x14ac:dyDescent="0.25">
      <c r="V449" s="301"/>
      <c r="W449" s="301"/>
      <c r="X449" s="301"/>
      <c r="Y449" s="301"/>
      <c r="Z449" s="301"/>
      <c r="AA449" s="301"/>
      <c r="AB449" s="301"/>
      <c r="AC449" s="301"/>
      <c r="AD449" s="301"/>
      <c r="AE449" s="301"/>
      <c r="AF449" s="301"/>
      <c r="AG449" s="301"/>
      <c r="AH449" s="301"/>
      <c r="AI449" s="301"/>
      <c r="AJ449" s="301"/>
      <c r="AK449" s="301"/>
      <c r="AL449" s="301"/>
      <c r="AM449" s="301"/>
      <c r="AN449" s="301"/>
      <c r="AO449" s="301"/>
      <c r="AP449" s="301"/>
      <c r="AQ449" s="301"/>
      <c r="AR449" s="301"/>
      <c r="AS449" s="301"/>
    </row>
    <row r="450" spans="22:45" x14ac:dyDescent="0.25">
      <c r="V450" s="301"/>
      <c r="W450" s="301"/>
      <c r="X450" s="301"/>
      <c r="Y450" s="301"/>
      <c r="Z450" s="301"/>
      <c r="AA450" s="301"/>
      <c r="AB450" s="301"/>
      <c r="AC450" s="301"/>
      <c r="AD450" s="301"/>
      <c r="AE450" s="301"/>
      <c r="AF450" s="301"/>
      <c r="AG450" s="301"/>
      <c r="AH450" s="301"/>
      <c r="AI450" s="301"/>
      <c r="AJ450" s="301"/>
      <c r="AK450" s="301"/>
      <c r="AL450" s="301"/>
      <c r="AM450" s="301"/>
      <c r="AN450" s="301"/>
      <c r="AO450" s="301"/>
      <c r="AP450" s="301"/>
      <c r="AQ450" s="301"/>
      <c r="AR450" s="301"/>
      <c r="AS450" s="301"/>
    </row>
    <row r="451" spans="22:45" x14ac:dyDescent="0.25">
      <c r="V451" s="301"/>
      <c r="W451" s="301"/>
      <c r="X451" s="301"/>
      <c r="Y451" s="301"/>
      <c r="Z451" s="301"/>
      <c r="AA451" s="301"/>
      <c r="AB451" s="301"/>
      <c r="AC451" s="301"/>
      <c r="AD451" s="301"/>
      <c r="AE451" s="301"/>
      <c r="AF451" s="301"/>
      <c r="AG451" s="301"/>
      <c r="AH451" s="301"/>
      <c r="AI451" s="301"/>
      <c r="AJ451" s="301"/>
      <c r="AK451" s="301"/>
      <c r="AL451" s="301"/>
      <c r="AM451" s="301"/>
      <c r="AN451" s="301"/>
      <c r="AO451" s="301"/>
      <c r="AP451" s="301"/>
      <c r="AQ451" s="301"/>
      <c r="AR451" s="301"/>
      <c r="AS451" s="301"/>
    </row>
    <row r="452" spans="22:45" x14ac:dyDescent="0.25">
      <c r="V452" s="301"/>
      <c r="W452" s="301"/>
      <c r="X452" s="301"/>
      <c r="Y452" s="301"/>
      <c r="Z452" s="301"/>
      <c r="AA452" s="301"/>
      <c r="AB452" s="301"/>
      <c r="AC452" s="301"/>
      <c r="AD452" s="301"/>
      <c r="AE452" s="301"/>
      <c r="AF452" s="301"/>
      <c r="AG452" s="301"/>
      <c r="AH452" s="301"/>
      <c r="AI452" s="301"/>
      <c r="AJ452" s="301"/>
      <c r="AK452" s="301"/>
      <c r="AL452" s="301"/>
      <c r="AM452" s="301"/>
      <c r="AN452" s="301"/>
      <c r="AO452" s="301"/>
      <c r="AP452" s="301"/>
      <c r="AQ452" s="301"/>
      <c r="AR452" s="301"/>
      <c r="AS452" s="301"/>
    </row>
    <row r="453" spans="22:45" x14ac:dyDescent="0.25">
      <c r="V453" s="301"/>
      <c r="W453" s="301"/>
      <c r="X453" s="301"/>
      <c r="Y453" s="301"/>
      <c r="Z453" s="301"/>
      <c r="AA453" s="301"/>
      <c r="AB453" s="301"/>
      <c r="AC453" s="301"/>
      <c r="AD453" s="301"/>
      <c r="AE453" s="301"/>
      <c r="AF453" s="301"/>
      <c r="AG453" s="301"/>
      <c r="AH453" s="301"/>
      <c r="AI453" s="301"/>
      <c r="AJ453" s="301"/>
      <c r="AK453" s="301"/>
      <c r="AL453" s="301"/>
      <c r="AM453" s="301"/>
      <c r="AN453" s="301"/>
      <c r="AO453" s="301"/>
      <c r="AP453" s="301"/>
      <c r="AQ453" s="301"/>
      <c r="AR453" s="301"/>
      <c r="AS453" s="301"/>
    </row>
    <row r="454" spans="22:45" x14ac:dyDescent="0.25">
      <c r="V454" s="301"/>
      <c r="W454" s="301"/>
      <c r="X454" s="301"/>
      <c r="Y454" s="301"/>
      <c r="Z454" s="301"/>
      <c r="AA454" s="301"/>
      <c r="AB454" s="301"/>
      <c r="AC454" s="301"/>
      <c r="AD454" s="301"/>
      <c r="AE454" s="301"/>
      <c r="AF454" s="301"/>
      <c r="AG454" s="301"/>
      <c r="AH454" s="301"/>
      <c r="AI454" s="301"/>
      <c r="AJ454" s="301"/>
      <c r="AK454" s="301"/>
      <c r="AL454" s="301"/>
      <c r="AM454" s="301"/>
      <c r="AN454" s="301"/>
      <c r="AO454" s="301"/>
      <c r="AP454" s="301"/>
      <c r="AQ454" s="301"/>
      <c r="AR454" s="301"/>
      <c r="AS454" s="301"/>
    </row>
    <row r="455" spans="22:45" x14ac:dyDescent="0.25">
      <c r="V455" s="301"/>
      <c r="W455" s="301"/>
      <c r="X455" s="301"/>
      <c r="Y455" s="301"/>
      <c r="Z455" s="301"/>
      <c r="AA455" s="301"/>
      <c r="AB455" s="301"/>
      <c r="AC455" s="301"/>
      <c r="AD455" s="301"/>
      <c r="AE455" s="301"/>
      <c r="AF455" s="301"/>
      <c r="AG455" s="301"/>
      <c r="AH455" s="301"/>
      <c r="AI455" s="301"/>
      <c r="AJ455" s="301"/>
      <c r="AK455" s="301"/>
      <c r="AL455" s="301"/>
      <c r="AM455" s="301"/>
      <c r="AN455" s="301"/>
      <c r="AO455" s="301"/>
      <c r="AP455" s="301"/>
      <c r="AQ455" s="301"/>
      <c r="AR455" s="301"/>
      <c r="AS455" s="301"/>
    </row>
    <row r="456" spans="22:45" x14ac:dyDescent="0.25">
      <c r="V456" s="301"/>
      <c r="W456" s="301"/>
      <c r="X456" s="301"/>
      <c r="Y456" s="301"/>
      <c r="Z456" s="301"/>
      <c r="AA456" s="301"/>
      <c r="AB456" s="301"/>
      <c r="AC456" s="301"/>
      <c r="AD456" s="301"/>
      <c r="AE456" s="301"/>
      <c r="AF456" s="301"/>
      <c r="AG456" s="301"/>
      <c r="AH456" s="301"/>
      <c r="AI456" s="301"/>
      <c r="AJ456" s="301"/>
      <c r="AK456" s="301"/>
      <c r="AL456" s="301"/>
      <c r="AM456" s="301"/>
      <c r="AN456" s="301"/>
      <c r="AO456" s="301"/>
      <c r="AP456" s="301"/>
      <c r="AQ456" s="301"/>
      <c r="AR456" s="301"/>
      <c r="AS456" s="301"/>
    </row>
    <row r="457" spans="22:45" x14ac:dyDescent="0.25">
      <c r="V457" s="301"/>
      <c r="W457" s="301"/>
      <c r="X457" s="301"/>
      <c r="Y457" s="301"/>
      <c r="Z457" s="301"/>
      <c r="AA457" s="301"/>
      <c r="AB457" s="301"/>
      <c r="AC457" s="301"/>
      <c r="AD457" s="301"/>
      <c r="AE457" s="301"/>
      <c r="AF457" s="301"/>
      <c r="AG457" s="301"/>
      <c r="AH457" s="301"/>
      <c r="AI457" s="301"/>
      <c r="AJ457" s="301"/>
      <c r="AK457" s="301"/>
      <c r="AL457" s="301"/>
      <c r="AM457" s="301"/>
      <c r="AN457" s="301"/>
      <c r="AO457" s="301"/>
      <c r="AP457" s="301"/>
      <c r="AQ457" s="301"/>
      <c r="AR457" s="301"/>
      <c r="AS457" s="301"/>
    </row>
    <row r="458" spans="22:45" x14ac:dyDescent="0.25">
      <c r="V458" s="301"/>
      <c r="W458" s="301"/>
      <c r="X458" s="301"/>
      <c r="Y458" s="301"/>
      <c r="Z458" s="301"/>
      <c r="AA458" s="301"/>
      <c r="AB458" s="301"/>
      <c r="AC458" s="301"/>
      <c r="AD458" s="301"/>
      <c r="AE458" s="301"/>
      <c r="AF458" s="301"/>
      <c r="AG458" s="301"/>
      <c r="AH458" s="301"/>
      <c r="AI458" s="301"/>
      <c r="AJ458" s="301"/>
      <c r="AK458" s="301"/>
      <c r="AL458" s="301"/>
      <c r="AM458" s="301"/>
      <c r="AN458" s="301"/>
      <c r="AO458" s="301"/>
      <c r="AP458" s="301"/>
      <c r="AQ458" s="301"/>
      <c r="AR458" s="301"/>
      <c r="AS458" s="301"/>
    </row>
    <row r="459" spans="22:45" x14ac:dyDescent="0.25">
      <c r="V459" s="301"/>
      <c r="W459" s="301"/>
      <c r="X459" s="301"/>
      <c r="Y459" s="301"/>
      <c r="Z459" s="301"/>
      <c r="AA459" s="301"/>
      <c r="AB459" s="301"/>
      <c r="AC459" s="301"/>
      <c r="AD459" s="301"/>
      <c r="AE459" s="301"/>
      <c r="AF459" s="301"/>
      <c r="AG459" s="301"/>
      <c r="AH459" s="301"/>
      <c r="AI459" s="301"/>
      <c r="AJ459" s="301"/>
      <c r="AK459" s="301"/>
      <c r="AL459" s="301"/>
      <c r="AM459" s="301"/>
      <c r="AN459" s="301"/>
      <c r="AO459" s="301"/>
      <c r="AP459" s="301"/>
      <c r="AQ459" s="301"/>
      <c r="AR459" s="301"/>
      <c r="AS459" s="301"/>
    </row>
    <row r="460" spans="22:45" x14ac:dyDescent="0.25">
      <c r="V460" s="301"/>
      <c r="W460" s="301"/>
      <c r="X460" s="301"/>
      <c r="Y460" s="301"/>
      <c r="Z460" s="301"/>
      <c r="AA460" s="301"/>
      <c r="AB460" s="301"/>
      <c r="AC460" s="301"/>
      <c r="AD460" s="301"/>
      <c r="AE460" s="301"/>
      <c r="AF460" s="301"/>
      <c r="AG460" s="301"/>
      <c r="AH460" s="301"/>
      <c r="AI460" s="301"/>
      <c r="AJ460" s="301"/>
      <c r="AK460" s="301"/>
      <c r="AL460" s="301"/>
      <c r="AM460" s="301"/>
      <c r="AN460" s="301"/>
      <c r="AO460" s="301"/>
      <c r="AP460" s="301"/>
      <c r="AQ460" s="301"/>
      <c r="AR460" s="301"/>
      <c r="AS460" s="301"/>
    </row>
    <row r="461" spans="22:45" x14ac:dyDescent="0.25">
      <c r="V461" s="301"/>
      <c r="W461" s="301"/>
      <c r="X461" s="301"/>
      <c r="Y461" s="301"/>
      <c r="Z461" s="301"/>
      <c r="AA461" s="301"/>
      <c r="AB461" s="301"/>
      <c r="AC461" s="301"/>
      <c r="AD461" s="301"/>
      <c r="AE461" s="301"/>
      <c r="AF461" s="301"/>
      <c r="AG461" s="301"/>
      <c r="AH461" s="301"/>
      <c r="AI461" s="301"/>
      <c r="AJ461" s="301"/>
      <c r="AK461" s="301"/>
      <c r="AL461" s="301"/>
      <c r="AM461" s="301"/>
      <c r="AN461" s="301"/>
      <c r="AO461" s="301"/>
      <c r="AP461" s="301"/>
      <c r="AQ461" s="301"/>
      <c r="AR461" s="301"/>
      <c r="AS461" s="301"/>
    </row>
    <row r="462" spans="22:45" x14ac:dyDescent="0.25">
      <c r="V462" s="301"/>
      <c r="W462" s="301"/>
      <c r="X462" s="301"/>
      <c r="Y462" s="301"/>
      <c r="Z462" s="301"/>
      <c r="AA462" s="301"/>
      <c r="AB462" s="301"/>
      <c r="AC462" s="301"/>
      <c r="AD462" s="301"/>
      <c r="AE462" s="301"/>
      <c r="AF462" s="301"/>
      <c r="AG462" s="301"/>
      <c r="AH462" s="301"/>
      <c r="AI462" s="301"/>
      <c r="AJ462" s="301"/>
      <c r="AK462" s="301"/>
      <c r="AL462" s="301"/>
      <c r="AM462" s="301"/>
      <c r="AN462" s="301"/>
      <c r="AO462" s="301"/>
      <c r="AP462" s="301"/>
      <c r="AQ462" s="301"/>
      <c r="AR462" s="301"/>
      <c r="AS462" s="301"/>
    </row>
    <row r="463" spans="22:45" x14ac:dyDescent="0.25">
      <c r="V463" s="301"/>
      <c r="W463" s="301"/>
      <c r="X463" s="301"/>
      <c r="Y463" s="301"/>
      <c r="Z463" s="301"/>
      <c r="AA463" s="301"/>
      <c r="AB463" s="301"/>
      <c r="AC463" s="301"/>
      <c r="AD463" s="301"/>
      <c r="AE463" s="301"/>
      <c r="AF463" s="301"/>
      <c r="AG463" s="301"/>
      <c r="AH463" s="301"/>
      <c r="AI463" s="301"/>
      <c r="AJ463" s="301"/>
      <c r="AK463" s="301"/>
      <c r="AL463" s="301"/>
      <c r="AM463" s="301"/>
      <c r="AN463" s="301"/>
      <c r="AO463" s="301"/>
      <c r="AP463" s="301"/>
      <c r="AQ463" s="301"/>
      <c r="AR463" s="301"/>
      <c r="AS463" s="301"/>
    </row>
    <row r="464" spans="22:45" x14ac:dyDescent="0.25">
      <c r="V464" s="301"/>
      <c r="W464" s="301"/>
      <c r="X464" s="301"/>
      <c r="Y464" s="301"/>
      <c r="Z464" s="301"/>
      <c r="AA464" s="301"/>
      <c r="AB464" s="301"/>
      <c r="AC464" s="301"/>
      <c r="AD464" s="301"/>
      <c r="AE464" s="301"/>
      <c r="AF464" s="301"/>
      <c r="AG464" s="301"/>
      <c r="AH464" s="301"/>
      <c r="AI464" s="301"/>
      <c r="AJ464" s="301"/>
      <c r="AK464" s="301"/>
      <c r="AL464" s="301"/>
      <c r="AM464" s="301"/>
      <c r="AN464" s="301"/>
      <c r="AO464" s="301"/>
      <c r="AP464" s="301"/>
      <c r="AQ464" s="301"/>
      <c r="AR464" s="301"/>
      <c r="AS464" s="301"/>
    </row>
    <row r="465" spans="22:45" x14ac:dyDescent="0.25">
      <c r="V465" s="301"/>
      <c r="W465" s="301"/>
      <c r="X465" s="301"/>
      <c r="Y465" s="301"/>
      <c r="Z465" s="301"/>
      <c r="AA465" s="301"/>
      <c r="AB465" s="301"/>
      <c r="AC465" s="301"/>
      <c r="AD465" s="301"/>
      <c r="AE465" s="301"/>
      <c r="AF465" s="301"/>
      <c r="AG465" s="301"/>
      <c r="AH465" s="301"/>
      <c r="AI465" s="301"/>
      <c r="AJ465" s="301"/>
      <c r="AK465" s="301"/>
      <c r="AL465" s="301"/>
      <c r="AM465" s="301"/>
      <c r="AN465" s="301"/>
      <c r="AO465" s="301"/>
      <c r="AP465" s="301"/>
      <c r="AQ465" s="301"/>
      <c r="AR465" s="301"/>
      <c r="AS465" s="301"/>
    </row>
    <row r="466" spans="22:45" x14ac:dyDescent="0.25">
      <c r="V466" s="301"/>
      <c r="W466" s="301"/>
      <c r="X466" s="301"/>
      <c r="Y466" s="301"/>
      <c r="Z466" s="301"/>
      <c r="AA466" s="301"/>
      <c r="AB466" s="301"/>
      <c r="AC466" s="301"/>
      <c r="AD466" s="301"/>
      <c r="AE466" s="301"/>
      <c r="AF466" s="301"/>
      <c r="AG466" s="301"/>
      <c r="AH466" s="301"/>
      <c r="AI466" s="301"/>
      <c r="AJ466" s="301"/>
      <c r="AK466" s="301"/>
      <c r="AL466" s="301"/>
      <c r="AM466" s="301"/>
      <c r="AN466" s="301"/>
      <c r="AO466" s="301"/>
      <c r="AP466" s="301"/>
      <c r="AQ466" s="301"/>
      <c r="AR466" s="301"/>
      <c r="AS466" s="301"/>
    </row>
    <row r="467" spans="22:45" x14ac:dyDescent="0.25">
      <c r="V467" s="301"/>
      <c r="W467" s="301"/>
      <c r="X467" s="301"/>
      <c r="Y467" s="301"/>
      <c r="Z467" s="301"/>
      <c r="AA467" s="301"/>
      <c r="AB467" s="301"/>
      <c r="AC467" s="301"/>
      <c r="AD467" s="301"/>
      <c r="AE467" s="301"/>
      <c r="AF467" s="301"/>
      <c r="AG467" s="301"/>
      <c r="AH467" s="301"/>
      <c r="AI467" s="301"/>
      <c r="AJ467" s="301"/>
      <c r="AK467" s="301"/>
      <c r="AL467" s="301"/>
      <c r="AM467" s="301"/>
      <c r="AN467" s="301"/>
      <c r="AO467" s="301"/>
      <c r="AP467" s="301"/>
      <c r="AQ467" s="301"/>
      <c r="AR467" s="301"/>
      <c r="AS467" s="301"/>
    </row>
    <row r="468" spans="22:45" x14ac:dyDescent="0.25">
      <c r="V468" s="301"/>
      <c r="W468" s="301"/>
      <c r="X468" s="301"/>
      <c r="Y468" s="301"/>
      <c r="Z468" s="301"/>
      <c r="AA468" s="301"/>
      <c r="AB468" s="301"/>
      <c r="AC468" s="301"/>
      <c r="AD468" s="301"/>
      <c r="AE468" s="301"/>
      <c r="AF468" s="301"/>
      <c r="AG468" s="301"/>
      <c r="AH468" s="301"/>
      <c r="AI468" s="301"/>
      <c r="AJ468" s="301"/>
      <c r="AK468" s="301"/>
      <c r="AL468" s="301"/>
      <c r="AM468" s="301"/>
      <c r="AN468" s="301"/>
      <c r="AO468" s="301"/>
      <c r="AP468" s="301"/>
      <c r="AQ468" s="301"/>
      <c r="AR468" s="301"/>
      <c r="AS468" s="301"/>
    </row>
    <row r="469" spans="22:45" x14ac:dyDescent="0.25">
      <c r="V469" s="301"/>
      <c r="W469" s="301"/>
      <c r="X469" s="301"/>
      <c r="Y469" s="301"/>
      <c r="Z469" s="301"/>
      <c r="AA469" s="301"/>
      <c r="AB469" s="301"/>
      <c r="AC469" s="301"/>
      <c r="AD469" s="301"/>
      <c r="AE469" s="301"/>
      <c r="AF469" s="301"/>
      <c r="AG469" s="301"/>
      <c r="AH469" s="301"/>
      <c r="AI469" s="301"/>
      <c r="AJ469" s="301"/>
      <c r="AK469" s="301"/>
      <c r="AL469" s="301"/>
      <c r="AM469" s="301"/>
      <c r="AN469" s="301"/>
      <c r="AO469" s="301"/>
      <c r="AP469" s="301"/>
      <c r="AQ469" s="301"/>
      <c r="AR469" s="301"/>
      <c r="AS469" s="301"/>
    </row>
    <row r="470" spans="22:45" x14ac:dyDescent="0.25">
      <c r="V470" s="301"/>
      <c r="W470" s="301"/>
      <c r="X470" s="301"/>
      <c r="Y470" s="301"/>
      <c r="Z470" s="301"/>
      <c r="AA470" s="301"/>
      <c r="AB470" s="301"/>
      <c r="AC470" s="301"/>
      <c r="AD470" s="301"/>
      <c r="AE470" s="301"/>
      <c r="AF470" s="301"/>
      <c r="AG470" s="301"/>
      <c r="AH470" s="301"/>
      <c r="AI470" s="301"/>
      <c r="AJ470" s="301"/>
      <c r="AK470" s="301"/>
      <c r="AL470" s="301"/>
      <c r="AM470" s="301"/>
      <c r="AN470" s="301"/>
      <c r="AO470" s="301"/>
      <c r="AP470" s="301"/>
      <c r="AQ470" s="301"/>
      <c r="AR470" s="301"/>
      <c r="AS470" s="301"/>
    </row>
    <row r="471" spans="22:45" x14ac:dyDescent="0.25">
      <c r="V471" s="301"/>
      <c r="W471" s="301"/>
      <c r="X471" s="301"/>
      <c r="Y471" s="301"/>
      <c r="Z471" s="301"/>
      <c r="AA471" s="301"/>
      <c r="AB471" s="301"/>
      <c r="AC471" s="301"/>
      <c r="AD471" s="301"/>
      <c r="AE471" s="301"/>
      <c r="AF471" s="301"/>
      <c r="AG471" s="301"/>
      <c r="AH471" s="301"/>
      <c r="AI471" s="301"/>
      <c r="AJ471" s="301"/>
      <c r="AK471" s="301"/>
      <c r="AL471" s="301"/>
      <c r="AM471" s="301"/>
      <c r="AN471" s="301"/>
      <c r="AO471" s="301"/>
      <c r="AP471" s="301"/>
      <c r="AQ471" s="301"/>
      <c r="AR471" s="301"/>
      <c r="AS471" s="301"/>
    </row>
    <row r="472" spans="22:45" x14ac:dyDescent="0.25">
      <c r="V472" s="301"/>
      <c r="W472" s="301"/>
      <c r="X472" s="301"/>
      <c r="Y472" s="301"/>
      <c r="Z472" s="301"/>
      <c r="AA472" s="301"/>
      <c r="AB472" s="301"/>
      <c r="AC472" s="301"/>
      <c r="AD472" s="301"/>
      <c r="AE472" s="301"/>
      <c r="AF472" s="301"/>
      <c r="AG472" s="301"/>
      <c r="AH472" s="301"/>
      <c r="AI472" s="301"/>
      <c r="AJ472" s="301"/>
      <c r="AK472" s="301"/>
      <c r="AL472" s="301"/>
      <c r="AM472" s="301"/>
      <c r="AN472" s="301"/>
      <c r="AO472" s="301"/>
      <c r="AP472" s="301"/>
      <c r="AQ472" s="301"/>
      <c r="AR472" s="301"/>
      <c r="AS472" s="301"/>
    </row>
    <row r="473" spans="22:45" x14ac:dyDescent="0.25">
      <c r="V473" s="301"/>
      <c r="W473" s="301"/>
      <c r="X473" s="301"/>
      <c r="Y473" s="301"/>
      <c r="Z473" s="301"/>
      <c r="AA473" s="301"/>
      <c r="AB473" s="301"/>
      <c r="AC473" s="301"/>
      <c r="AD473" s="301"/>
      <c r="AE473" s="301"/>
      <c r="AF473" s="301"/>
      <c r="AG473" s="301"/>
      <c r="AH473" s="301"/>
      <c r="AI473" s="301"/>
      <c r="AJ473" s="301"/>
      <c r="AK473" s="301"/>
      <c r="AL473" s="301"/>
      <c r="AM473" s="301"/>
      <c r="AN473" s="301"/>
      <c r="AO473" s="301"/>
      <c r="AP473" s="301"/>
      <c r="AQ473" s="301"/>
      <c r="AR473" s="301"/>
      <c r="AS473" s="301"/>
    </row>
    <row r="474" spans="22:45" x14ac:dyDescent="0.25">
      <c r="V474" s="301"/>
      <c r="W474" s="301"/>
      <c r="X474" s="301"/>
      <c r="Y474" s="301"/>
      <c r="Z474" s="301"/>
      <c r="AA474" s="301"/>
      <c r="AB474" s="301"/>
      <c r="AC474" s="301"/>
      <c r="AD474" s="301"/>
      <c r="AE474" s="301"/>
      <c r="AF474" s="301"/>
      <c r="AG474" s="301"/>
      <c r="AH474" s="301"/>
      <c r="AI474" s="301"/>
      <c r="AJ474" s="301"/>
      <c r="AK474" s="301"/>
      <c r="AL474" s="301"/>
      <c r="AM474" s="301"/>
      <c r="AN474" s="301"/>
      <c r="AO474" s="301"/>
      <c r="AP474" s="301"/>
      <c r="AQ474" s="301"/>
      <c r="AR474" s="301"/>
      <c r="AS474" s="301"/>
    </row>
    <row r="475" spans="22:45" x14ac:dyDescent="0.25">
      <c r="V475" s="301"/>
      <c r="W475" s="301"/>
      <c r="X475" s="301"/>
      <c r="Y475" s="301"/>
      <c r="Z475" s="301"/>
      <c r="AA475" s="301"/>
      <c r="AB475" s="301"/>
      <c r="AC475" s="301"/>
      <c r="AD475" s="301"/>
      <c r="AE475" s="301"/>
      <c r="AF475" s="301"/>
      <c r="AG475" s="301"/>
      <c r="AH475" s="301"/>
      <c r="AI475" s="301"/>
      <c r="AJ475" s="301"/>
      <c r="AK475" s="301"/>
      <c r="AL475" s="301"/>
      <c r="AM475" s="301"/>
      <c r="AN475" s="301"/>
      <c r="AO475" s="301"/>
      <c r="AP475" s="301"/>
      <c r="AQ475" s="301"/>
      <c r="AR475" s="301"/>
      <c r="AS475" s="301"/>
    </row>
    <row r="476" spans="22:45" x14ac:dyDescent="0.25">
      <c r="V476" s="301"/>
      <c r="W476" s="301"/>
      <c r="X476" s="301"/>
      <c r="Y476" s="301"/>
      <c r="Z476" s="301"/>
      <c r="AA476" s="301"/>
      <c r="AB476" s="301"/>
      <c r="AC476" s="301"/>
      <c r="AD476" s="301"/>
      <c r="AE476" s="301"/>
      <c r="AF476" s="301"/>
      <c r="AG476" s="301"/>
      <c r="AH476" s="301"/>
      <c r="AI476" s="301"/>
      <c r="AJ476" s="301"/>
      <c r="AK476" s="301"/>
      <c r="AL476" s="301"/>
      <c r="AM476" s="301"/>
      <c r="AN476" s="301"/>
      <c r="AO476" s="301"/>
      <c r="AP476" s="301"/>
      <c r="AQ476" s="301"/>
      <c r="AR476" s="301"/>
      <c r="AS476" s="301"/>
    </row>
    <row r="477" spans="22:45" x14ac:dyDescent="0.25">
      <c r="V477" s="301"/>
      <c r="W477" s="301"/>
      <c r="X477" s="301"/>
      <c r="Y477" s="301"/>
      <c r="Z477" s="301"/>
      <c r="AA477" s="301"/>
      <c r="AB477" s="301"/>
      <c r="AC477" s="301"/>
      <c r="AD477" s="301"/>
      <c r="AE477" s="301"/>
      <c r="AF477" s="301"/>
      <c r="AG477" s="301"/>
      <c r="AH477" s="301"/>
      <c r="AI477" s="301"/>
      <c r="AJ477" s="301"/>
      <c r="AK477" s="301"/>
      <c r="AL477" s="301"/>
      <c r="AM477" s="301"/>
      <c r="AN477" s="301"/>
      <c r="AO477" s="301"/>
      <c r="AP477" s="301"/>
      <c r="AQ477" s="301"/>
      <c r="AR477" s="301"/>
      <c r="AS477" s="301"/>
    </row>
    <row r="478" spans="22:45" x14ac:dyDescent="0.25">
      <c r="V478" s="301"/>
      <c r="W478" s="301"/>
      <c r="X478" s="301"/>
      <c r="Y478" s="301"/>
      <c r="Z478" s="301"/>
      <c r="AA478" s="301"/>
      <c r="AB478" s="301"/>
      <c r="AC478" s="301"/>
      <c r="AD478" s="301"/>
      <c r="AE478" s="301"/>
      <c r="AF478" s="301"/>
      <c r="AG478" s="301"/>
      <c r="AH478" s="301"/>
      <c r="AI478" s="301"/>
      <c r="AJ478" s="301"/>
      <c r="AK478" s="301"/>
      <c r="AL478" s="301"/>
      <c r="AM478" s="301"/>
      <c r="AN478" s="301"/>
      <c r="AO478" s="301"/>
      <c r="AP478" s="301"/>
      <c r="AQ478" s="301"/>
      <c r="AR478" s="301"/>
      <c r="AS478" s="301"/>
    </row>
    <row r="479" spans="22:45" x14ac:dyDescent="0.25">
      <c r="V479" s="301"/>
      <c r="W479" s="301"/>
      <c r="X479" s="301"/>
      <c r="Y479" s="301"/>
      <c r="Z479" s="301"/>
      <c r="AA479" s="301"/>
      <c r="AB479" s="301"/>
      <c r="AC479" s="301"/>
      <c r="AD479" s="301"/>
      <c r="AE479" s="301"/>
      <c r="AF479" s="301"/>
      <c r="AG479" s="301"/>
      <c r="AH479" s="301"/>
      <c r="AI479" s="301"/>
      <c r="AJ479" s="301"/>
      <c r="AK479" s="301"/>
      <c r="AL479" s="301"/>
      <c r="AM479" s="301"/>
      <c r="AN479" s="301"/>
      <c r="AO479" s="301"/>
      <c r="AP479" s="301"/>
      <c r="AQ479" s="301"/>
      <c r="AR479" s="301"/>
      <c r="AS479" s="301"/>
    </row>
    <row r="480" spans="22:45" x14ac:dyDescent="0.25">
      <c r="V480" s="301"/>
      <c r="W480" s="301"/>
      <c r="X480" s="301"/>
      <c r="Y480" s="301"/>
      <c r="Z480" s="301"/>
      <c r="AA480" s="301"/>
      <c r="AB480" s="301"/>
      <c r="AC480" s="301"/>
      <c r="AD480" s="301"/>
      <c r="AE480" s="301"/>
      <c r="AF480" s="301"/>
      <c r="AG480" s="301"/>
      <c r="AH480" s="301"/>
      <c r="AI480" s="301"/>
      <c r="AJ480" s="301"/>
      <c r="AK480" s="301"/>
      <c r="AL480" s="301"/>
      <c r="AM480" s="301"/>
      <c r="AN480" s="301"/>
      <c r="AO480" s="301"/>
      <c r="AP480" s="301"/>
      <c r="AQ480" s="301"/>
      <c r="AR480" s="301"/>
      <c r="AS480" s="301"/>
    </row>
    <row r="481" spans="22:45" x14ac:dyDescent="0.25">
      <c r="V481" s="301"/>
      <c r="W481" s="301"/>
      <c r="X481" s="301"/>
      <c r="Y481" s="301"/>
      <c r="Z481" s="301"/>
      <c r="AA481" s="301"/>
      <c r="AB481" s="301"/>
      <c r="AC481" s="301"/>
      <c r="AD481" s="301"/>
      <c r="AE481" s="301"/>
      <c r="AF481" s="301"/>
      <c r="AG481" s="301"/>
      <c r="AH481" s="301"/>
      <c r="AI481" s="301"/>
      <c r="AJ481" s="301"/>
      <c r="AK481" s="301"/>
      <c r="AL481" s="301"/>
      <c r="AM481" s="301"/>
      <c r="AN481" s="301"/>
      <c r="AO481" s="301"/>
      <c r="AP481" s="301"/>
      <c r="AQ481" s="301"/>
      <c r="AR481" s="301"/>
      <c r="AS481" s="301"/>
    </row>
    <row r="482" spans="22:45" x14ac:dyDescent="0.25">
      <c r="V482" s="301"/>
      <c r="W482" s="301"/>
      <c r="X482" s="301"/>
      <c r="Y482" s="301"/>
      <c r="Z482" s="301"/>
      <c r="AA482" s="301"/>
      <c r="AB482" s="301"/>
      <c r="AC482" s="301"/>
      <c r="AD482" s="301"/>
      <c r="AE482" s="301"/>
      <c r="AF482" s="301"/>
      <c r="AG482" s="301"/>
      <c r="AH482" s="301"/>
      <c r="AI482" s="301"/>
      <c r="AJ482" s="301"/>
      <c r="AK482" s="301"/>
      <c r="AL482" s="301"/>
      <c r="AM482" s="301"/>
      <c r="AN482" s="301"/>
      <c r="AO482" s="301"/>
      <c r="AP482" s="301"/>
      <c r="AQ482" s="301"/>
      <c r="AR482" s="301"/>
      <c r="AS482" s="301"/>
    </row>
    <row r="483" spans="22:45" x14ac:dyDescent="0.25">
      <c r="V483" s="301"/>
      <c r="W483" s="301"/>
      <c r="X483" s="301"/>
      <c r="Y483" s="301"/>
      <c r="Z483" s="301"/>
      <c r="AA483" s="301"/>
      <c r="AB483" s="301"/>
      <c r="AC483" s="301"/>
      <c r="AD483" s="301"/>
      <c r="AE483" s="301"/>
      <c r="AF483" s="301"/>
      <c r="AG483" s="301"/>
      <c r="AH483" s="301"/>
      <c r="AI483" s="301"/>
      <c r="AJ483" s="301"/>
      <c r="AK483" s="301"/>
      <c r="AL483" s="301"/>
      <c r="AM483" s="301"/>
      <c r="AN483" s="301"/>
      <c r="AO483" s="301"/>
      <c r="AP483" s="301"/>
      <c r="AQ483" s="301"/>
      <c r="AR483" s="301"/>
      <c r="AS483" s="301"/>
    </row>
    <row r="484" spans="22:45" x14ac:dyDescent="0.25">
      <c r="V484" s="301"/>
      <c r="W484" s="301"/>
      <c r="X484" s="301"/>
      <c r="Y484" s="301"/>
      <c r="Z484" s="301"/>
      <c r="AA484" s="301"/>
      <c r="AB484" s="301"/>
      <c r="AC484" s="301"/>
      <c r="AD484" s="301"/>
      <c r="AE484" s="301"/>
      <c r="AF484" s="301"/>
      <c r="AG484" s="301"/>
      <c r="AH484" s="301"/>
      <c r="AI484" s="301"/>
      <c r="AJ484" s="301"/>
      <c r="AK484" s="301"/>
      <c r="AL484" s="301"/>
      <c r="AM484" s="301"/>
      <c r="AN484" s="301"/>
      <c r="AO484" s="301"/>
      <c r="AP484" s="301"/>
      <c r="AQ484" s="301"/>
      <c r="AR484" s="301"/>
      <c r="AS484" s="301"/>
    </row>
    <row r="485" spans="22:45" x14ac:dyDescent="0.25">
      <c r="V485" s="301"/>
      <c r="W485" s="301"/>
      <c r="X485" s="301"/>
      <c r="Y485" s="301"/>
      <c r="Z485" s="301"/>
      <c r="AA485" s="301"/>
      <c r="AB485" s="301"/>
      <c r="AC485" s="301"/>
      <c r="AD485" s="301"/>
      <c r="AE485" s="301"/>
      <c r="AF485" s="301"/>
      <c r="AG485" s="301"/>
      <c r="AH485" s="301"/>
      <c r="AI485" s="301"/>
      <c r="AJ485" s="301"/>
      <c r="AK485" s="301"/>
      <c r="AL485" s="301"/>
      <c r="AM485" s="301"/>
      <c r="AN485" s="301"/>
      <c r="AO485" s="301"/>
      <c r="AP485" s="301"/>
      <c r="AQ485" s="301"/>
      <c r="AR485" s="301"/>
      <c r="AS485" s="301"/>
    </row>
    <row r="486" spans="22:45" x14ac:dyDescent="0.25">
      <c r="V486" s="301"/>
      <c r="W486" s="301"/>
      <c r="X486" s="301"/>
      <c r="Y486" s="301"/>
      <c r="Z486" s="301"/>
      <c r="AA486" s="301"/>
      <c r="AB486" s="301"/>
      <c r="AC486" s="301"/>
      <c r="AD486" s="301"/>
      <c r="AE486" s="301"/>
      <c r="AF486" s="301"/>
      <c r="AG486" s="301"/>
      <c r="AH486" s="301"/>
      <c r="AI486" s="301"/>
      <c r="AJ486" s="301"/>
      <c r="AK486" s="301"/>
      <c r="AL486" s="301"/>
      <c r="AM486" s="301"/>
      <c r="AN486" s="301"/>
      <c r="AO486" s="301"/>
      <c r="AP486" s="301"/>
      <c r="AQ486" s="301"/>
      <c r="AR486" s="301"/>
      <c r="AS486" s="301"/>
    </row>
    <row r="487" spans="22:45" x14ac:dyDescent="0.25">
      <c r="V487" s="301"/>
      <c r="W487" s="301"/>
      <c r="X487" s="301"/>
      <c r="Y487" s="301"/>
      <c r="Z487" s="301"/>
      <c r="AA487" s="301"/>
      <c r="AB487" s="301"/>
      <c r="AC487" s="301"/>
      <c r="AD487" s="301"/>
      <c r="AE487" s="301"/>
      <c r="AF487" s="301"/>
      <c r="AG487" s="301"/>
      <c r="AH487" s="301"/>
      <c r="AI487" s="301"/>
      <c r="AJ487" s="301"/>
      <c r="AK487" s="301"/>
      <c r="AL487" s="301"/>
      <c r="AM487" s="301"/>
      <c r="AN487" s="301"/>
      <c r="AO487" s="301"/>
      <c r="AP487" s="301"/>
      <c r="AQ487" s="301"/>
      <c r="AR487" s="301"/>
      <c r="AS487" s="301"/>
    </row>
    <row r="488" spans="22:45" x14ac:dyDescent="0.25">
      <c r="V488" s="301"/>
      <c r="W488" s="301"/>
      <c r="X488" s="301"/>
      <c r="Y488" s="301"/>
      <c r="Z488" s="301"/>
      <c r="AA488" s="301"/>
      <c r="AB488" s="301"/>
      <c r="AC488" s="301"/>
      <c r="AD488" s="301"/>
      <c r="AE488" s="301"/>
      <c r="AF488" s="301"/>
      <c r="AG488" s="301"/>
      <c r="AH488" s="301"/>
      <c r="AI488" s="301"/>
      <c r="AJ488" s="301"/>
      <c r="AK488" s="301"/>
      <c r="AL488" s="301"/>
      <c r="AM488" s="301"/>
      <c r="AN488" s="301"/>
      <c r="AO488" s="301"/>
      <c r="AP488" s="301"/>
      <c r="AQ488" s="301"/>
      <c r="AR488" s="301"/>
      <c r="AS488" s="301"/>
    </row>
    <row r="489" spans="22:45" x14ac:dyDescent="0.25">
      <c r="V489" s="301"/>
      <c r="W489" s="301"/>
      <c r="X489" s="301"/>
      <c r="Y489" s="301"/>
      <c r="Z489" s="301"/>
      <c r="AA489" s="301"/>
      <c r="AB489" s="301"/>
      <c r="AC489" s="301"/>
      <c r="AD489" s="301"/>
      <c r="AE489" s="301"/>
      <c r="AF489" s="301"/>
      <c r="AG489" s="301"/>
      <c r="AH489" s="301"/>
      <c r="AI489" s="301"/>
      <c r="AJ489" s="301"/>
      <c r="AK489" s="301"/>
      <c r="AL489" s="301"/>
      <c r="AM489" s="301"/>
      <c r="AN489" s="301"/>
      <c r="AO489" s="301"/>
      <c r="AP489" s="301"/>
      <c r="AQ489" s="301"/>
      <c r="AR489" s="301"/>
      <c r="AS489" s="301"/>
    </row>
    <row r="490" spans="22:45" x14ac:dyDescent="0.25">
      <c r="V490" s="301"/>
      <c r="W490" s="301"/>
      <c r="X490" s="301"/>
      <c r="Y490" s="301"/>
      <c r="Z490" s="301"/>
      <c r="AA490" s="301"/>
      <c r="AB490" s="301"/>
      <c r="AC490" s="301"/>
      <c r="AD490" s="301"/>
      <c r="AE490" s="301"/>
      <c r="AF490" s="301"/>
      <c r="AG490" s="301"/>
      <c r="AH490" s="301"/>
      <c r="AI490" s="301"/>
      <c r="AJ490" s="301"/>
      <c r="AK490" s="301"/>
      <c r="AL490" s="301"/>
      <c r="AM490" s="301"/>
      <c r="AN490" s="301"/>
      <c r="AO490" s="301"/>
      <c r="AP490" s="301"/>
      <c r="AQ490" s="301"/>
      <c r="AR490" s="301"/>
      <c r="AS490" s="301"/>
    </row>
    <row r="491" spans="22:45" x14ac:dyDescent="0.25">
      <c r="V491" s="301"/>
      <c r="W491" s="301"/>
      <c r="X491" s="301"/>
      <c r="Y491" s="301"/>
      <c r="Z491" s="301"/>
      <c r="AA491" s="301"/>
      <c r="AB491" s="301"/>
      <c r="AC491" s="301"/>
      <c r="AD491" s="301"/>
      <c r="AE491" s="301"/>
      <c r="AF491" s="301"/>
      <c r="AG491" s="301"/>
      <c r="AH491" s="301"/>
      <c r="AI491" s="301"/>
      <c r="AJ491" s="301"/>
      <c r="AK491" s="301"/>
      <c r="AL491" s="301"/>
      <c r="AM491" s="301"/>
      <c r="AN491" s="301"/>
      <c r="AO491" s="301"/>
      <c r="AP491" s="301"/>
      <c r="AQ491" s="301"/>
      <c r="AR491" s="301"/>
      <c r="AS491" s="301"/>
    </row>
    <row r="492" spans="22:45" x14ac:dyDescent="0.25">
      <c r="V492" s="301"/>
      <c r="W492" s="301"/>
      <c r="X492" s="301"/>
      <c r="Y492" s="301"/>
      <c r="Z492" s="301"/>
      <c r="AA492" s="301"/>
      <c r="AB492" s="301"/>
      <c r="AC492" s="301"/>
      <c r="AD492" s="301"/>
      <c r="AE492" s="301"/>
      <c r="AF492" s="301"/>
      <c r="AG492" s="301"/>
      <c r="AH492" s="301"/>
      <c r="AI492" s="301"/>
      <c r="AJ492" s="301"/>
      <c r="AK492" s="301"/>
      <c r="AL492" s="301"/>
      <c r="AM492" s="301"/>
      <c r="AN492" s="301"/>
      <c r="AO492" s="301"/>
      <c r="AP492" s="301"/>
      <c r="AQ492" s="301"/>
      <c r="AR492" s="301"/>
      <c r="AS492" s="301"/>
    </row>
    <row r="493" spans="22:45" x14ac:dyDescent="0.25">
      <c r="V493" s="301"/>
      <c r="W493" s="301"/>
      <c r="X493" s="301"/>
      <c r="Y493" s="301"/>
      <c r="Z493" s="301"/>
      <c r="AA493" s="301"/>
      <c r="AB493" s="301"/>
      <c r="AC493" s="301"/>
      <c r="AD493" s="301"/>
      <c r="AE493" s="301"/>
      <c r="AF493" s="301"/>
      <c r="AG493" s="301"/>
      <c r="AH493" s="301"/>
      <c r="AI493" s="301"/>
      <c r="AJ493" s="301"/>
      <c r="AK493" s="301"/>
      <c r="AL493" s="301"/>
      <c r="AM493" s="301"/>
      <c r="AN493" s="301"/>
      <c r="AO493" s="301"/>
      <c r="AP493" s="301"/>
      <c r="AQ493" s="301"/>
      <c r="AR493" s="301"/>
      <c r="AS493" s="301"/>
    </row>
    <row r="494" spans="22:45" x14ac:dyDescent="0.25">
      <c r="V494" s="301"/>
      <c r="W494" s="301"/>
      <c r="X494" s="301"/>
      <c r="Y494" s="301"/>
      <c r="Z494" s="301"/>
      <c r="AA494" s="301"/>
      <c r="AB494" s="301"/>
      <c r="AC494" s="301"/>
      <c r="AD494" s="301"/>
      <c r="AE494" s="301"/>
      <c r="AF494" s="301"/>
      <c r="AG494" s="301"/>
      <c r="AH494" s="301"/>
      <c r="AI494" s="301"/>
      <c r="AJ494" s="301"/>
      <c r="AK494" s="301"/>
      <c r="AL494" s="301"/>
      <c r="AM494" s="301"/>
      <c r="AN494" s="301"/>
      <c r="AO494" s="301"/>
      <c r="AP494" s="301"/>
      <c r="AQ494" s="301"/>
      <c r="AR494" s="301"/>
      <c r="AS494" s="301"/>
    </row>
    <row r="495" spans="22:45" x14ac:dyDescent="0.25">
      <c r="V495" s="301"/>
      <c r="W495" s="301"/>
      <c r="X495" s="301"/>
      <c r="Y495" s="301"/>
      <c r="Z495" s="301"/>
      <c r="AA495" s="301"/>
      <c r="AB495" s="301"/>
      <c r="AC495" s="301"/>
      <c r="AD495" s="301"/>
      <c r="AE495" s="301"/>
      <c r="AF495" s="301"/>
      <c r="AG495" s="301"/>
      <c r="AH495" s="301"/>
      <c r="AI495" s="301"/>
      <c r="AJ495" s="301"/>
      <c r="AK495" s="301"/>
      <c r="AL495" s="301"/>
      <c r="AM495" s="301"/>
      <c r="AN495" s="301"/>
      <c r="AO495" s="301"/>
      <c r="AP495" s="301"/>
      <c r="AQ495" s="301"/>
      <c r="AR495" s="301"/>
      <c r="AS495" s="301"/>
    </row>
    <row r="496" spans="22:45" x14ac:dyDescent="0.25">
      <c r="V496" s="301"/>
      <c r="W496" s="301"/>
      <c r="X496" s="301"/>
      <c r="Y496" s="301"/>
      <c r="Z496" s="301"/>
      <c r="AA496" s="301"/>
      <c r="AB496" s="301"/>
      <c r="AC496" s="301"/>
      <c r="AD496" s="301"/>
      <c r="AE496" s="301"/>
      <c r="AF496" s="301"/>
      <c r="AG496" s="301"/>
      <c r="AH496" s="301"/>
      <c r="AI496" s="301"/>
      <c r="AJ496" s="301"/>
      <c r="AK496" s="301"/>
      <c r="AL496" s="301"/>
      <c r="AM496" s="301"/>
      <c r="AN496" s="301"/>
      <c r="AO496" s="301"/>
      <c r="AP496" s="301"/>
      <c r="AQ496" s="301"/>
      <c r="AR496" s="301"/>
      <c r="AS496" s="301"/>
    </row>
    <row r="497" spans="22:45" x14ac:dyDescent="0.25">
      <c r="V497" s="301"/>
      <c r="W497" s="301"/>
      <c r="X497" s="301"/>
      <c r="Y497" s="301"/>
      <c r="Z497" s="301"/>
      <c r="AA497" s="301"/>
      <c r="AB497" s="301"/>
      <c r="AC497" s="301"/>
      <c r="AD497" s="301"/>
      <c r="AE497" s="301"/>
      <c r="AF497" s="301"/>
      <c r="AG497" s="301"/>
      <c r="AH497" s="301"/>
      <c r="AI497" s="301"/>
      <c r="AJ497" s="301"/>
      <c r="AK497" s="301"/>
      <c r="AL497" s="301"/>
      <c r="AM497" s="301"/>
      <c r="AN497" s="301"/>
      <c r="AO497" s="301"/>
      <c r="AP497" s="301"/>
      <c r="AQ497" s="301"/>
      <c r="AR497" s="301"/>
      <c r="AS497" s="301"/>
    </row>
    <row r="498" spans="22:45" x14ac:dyDescent="0.25">
      <c r="V498" s="301"/>
      <c r="W498" s="301"/>
      <c r="X498" s="301"/>
      <c r="Y498" s="301"/>
      <c r="Z498" s="301"/>
      <c r="AA498" s="301"/>
      <c r="AB498" s="301"/>
      <c r="AC498" s="301"/>
      <c r="AD498" s="301"/>
      <c r="AE498" s="301"/>
      <c r="AF498" s="301"/>
      <c r="AG498" s="301"/>
      <c r="AH498" s="301"/>
      <c r="AI498" s="301"/>
      <c r="AJ498" s="301"/>
      <c r="AK498" s="301"/>
      <c r="AL498" s="301"/>
      <c r="AM498" s="301"/>
      <c r="AN498" s="301"/>
      <c r="AO498" s="301"/>
      <c r="AP498" s="301"/>
      <c r="AQ498" s="301"/>
      <c r="AR498" s="301"/>
      <c r="AS498" s="301"/>
    </row>
    <row r="499" spans="22:45" x14ac:dyDescent="0.25">
      <c r="V499" s="301"/>
      <c r="W499" s="301"/>
      <c r="X499" s="301"/>
      <c r="Y499" s="301"/>
      <c r="Z499" s="301"/>
      <c r="AA499" s="301"/>
      <c r="AB499" s="301"/>
      <c r="AC499" s="301"/>
      <c r="AD499" s="301"/>
      <c r="AE499" s="301"/>
      <c r="AF499" s="301"/>
      <c r="AG499" s="301"/>
      <c r="AH499" s="301"/>
      <c r="AI499" s="301"/>
      <c r="AJ499" s="301"/>
      <c r="AK499" s="301"/>
      <c r="AL499" s="301"/>
      <c r="AM499" s="301"/>
      <c r="AN499" s="301"/>
      <c r="AO499" s="301"/>
      <c r="AP499" s="301"/>
      <c r="AQ499" s="301"/>
      <c r="AR499" s="301"/>
      <c r="AS499" s="301"/>
    </row>
    <row r="500" spans="22:45" x14ac:dyDescent="0.25">
      <c r="V500" s="301"/>
      <c r="W500" s="301"/>
      <c r="X500" s="301"/>
      <c r="Y500" s="301"/>
      <c r="Z500" s="301"/>
      <c r="AA500" s="301"/>
      <c r="AB500" s="301"/>
      <c r="AC500" s="301"/>
      <c r="AD500" s="301"/>
      <c r="AE500" s="301"/>
      <c r="AF500" s="301"/>
      <c r="AG500" s="301"/>
      <c r="AH500" s="301"/>
      <c r="AI500" s="301"/>
      <c r="AJ500" s="301"/>
      <c r="AK500" s="301"/>
      <c r="AL500" s="301"/>
      <c r="AM500" s="301"/>
      <c r="AN500" s="301"/>
      <c r="AO500" s="301"/>
      <c r="AP500" s="301"/>
      <c r="AQ500" s="301"/>
      <c r="AR500" s="301"/>
      <c r="AS500" s="301"/>
    </row>
    <row r="501" spans="22:45" x14ac:dyDescent="0.25">
      <c r="V501" s="301"/>
      <c r="W501" s="301"/>
      <c r="X501" s="301"/>
      <c r="Y501" s="301"/>
      <c r="Z501" s="301"/>
      <c r="AA501" s="301"/>
      <c r="AB501" s="301"/>
      <c r="AC501" s="301"/>
      <c r="AD501" s="301"/>
      <c r="AE501" s="301"/>
      <c r="AF501" s="301"/>
      <c r="AG501" s="301"/>
      <c r="AH501" s="301"/>
      <c r="AI501" s="301"/>
      <c r="AJ501" s="301"/>
      <c r="AK501" s="301"/>
      <c r="AL501" s="301"/>
      <c r="AM501" s="301"/>
      <c r="AN501" s="301"/>
      <c r="AO501" s="301"/>
      <c r="AP501" s="301"/>
      <c r="AQ501" s="301"/>
      <c r="AR501" s="301"/>
      <c r="AS501" s="301"/>
    </row>
    <row r="502" spans="22:45" x14ac:dyDescent="0.25">
      <c r="V502" s="301"/>
      <c r="W502" s="301"/>
      <c r="X502" s="301"/>
      <c r="Y502" s="301"/>
      <c r="Z502" s="301"/>
      <c r="AA502" s="301"/>
      <c r="AB502" s="301"/>
      <c r="AC502" s="301"/>
      <c r="AD502" s="301"/>
      <c r="AE502" s="301"/>
      <c r="AF502" s="301"/>
      <c r="AG502" s="301"/>
      <c r="AH502" s="301"/>
      <c r="AI502" s="301"/>
      <c r="AJ502" s="301"/>
      <c r="AK502" s="301"/>
      <c r="AL502" s="301"/>
      <c r="AM502" s="301"/>
      <c r="AN502" s="301"/>
      <c r="AO502" s="301"/>
      <c r="AP502" s="301"/>
      <c r="AQ502" s="301"/>
      <c r="AR502" s="301"/>
      <c r="AS502" s="301"/>
    </row>
    <row r="503" spans="22:45" x14ac:dyDescent="0.25">
      <c r="V503" s="301"/>
      <c r="W503" s="301"/>
      <c r="X503" s="301"/>
      <c r="Y503" s="301"/>
      <c r="Z503" s="301"/>
      <c r="AA503" s="301"/>
      <c r="AB503" s="301"/>
      <c r="AC503" s="301"/>
      <c r="AD503" s="301"/>
      <c r="AE503" s="301"/>
      <c r="AF503" s="301"/>
      <c r="AG503" s="301"/>
      <c r="AH503" s="301"/>
      <c r="AI503" s="301"/>
      <c r="AJ503" s="301"/>
      <c r="AK503" s="301"/>
      <c r="AL503" s="301"/>
      <c r="AM503" s="301"/>
      <c r="AN503" s="301"/>
      <c r="AO503" s="301"/>
      <c r="AP503" s="301"/>
      <c r="AQ503" s="301"/>
      <c r="AR503" s="301"/>
      <c r="AS503" s="301"/>
    </row>
    <row r="504" spans="22:45" x14ac:dyDescent="0.25">
      <c r="V504" s="301"/>
      <c r="W504" s="301"/>
      <c r="X504" s="301"/>
      <c r="Y504" s="301"/>
      <c r="Z504" s="301"/>
      <c r="AA504" s="301"/>
      <c r="AB504" s="301"/>
      <c r="AC504" s="301"/>
      <c r="AD504" s="301"/>
      <c r="AE504" s="301"/>
      <c r="AF504" s="301"/>
      <c r="AG504" s="301"/>
      <c r="AH504" s="301"/>
      <c r="AI504" s="301"/>
      <c r="AJ504" s="301"/>
      <c r="AK504" s="301"/>
      <c r="AL504" s="301"/>
      <c r="AM504" s="301"/>
      <c r="AN504" s="301"/>
      <c r="AO504" s="301"/>
      <c r="AP504" s="301"/>
      <c r="AQ504" s="301"/>
      <c r="AR504" s="301"/>
      <c r="AS504" s="301"/>
    </row>
    <row r="505" spans="22:45" x14ac:dyDescent="0.25">
      <c r="V505" s="301"/>
      <c r="W505" s="301"/>
      <c r="X505" s="301"/>
      <c r="Y505" s="301"/>
      <c r="Z505" s="301"/>
      <c r="AA505" s="301"/>
      <c r="AB505" s="301"/>
      <c r="AC505" s="301"/>
      <c r="AD505" s="301"/>
      <c r="AE505" s="301"/>
      <c r="AF505" s="301"/>
      <c r="AG505" s="301"/>
      <c r="AH505" s="301"/>
      <c r="AI505" s="301"/>
      <c r="AJ505" s="301"/>
      <c r="AK505" s="301"/>
      <c r="AL505" s="301"/>
      <c r="AM505" s="301"/>
      <c r="AN505" s="301"/>
      <c r="AO505" s="301"/>
      <c r="AP505" s="301"/>
      <c r="AQ505" s="301"/>
      <c r="AR505" s="301"/>
      <c r="AS505" s="301"/>
    </row>
    <row r="506" spans="22:45" x14ac:dyDescent="0.25">
      <c r="V506" s="301"/>
      <c r="W506" s="301"/>
      <c r="X506" s="301"/>
      <c r="Y506" s="301"/>
      <c r="Z506" s="301"/>
      <c r="AA506" s="301"/>
      <c r="AB506" s="301"/>
      <c r="AC506" s="301"/>
      <c r="AD506" s="301"/>
      <c r="AE506" s="301"/>
      <c r="AF506" s="301"/>
      <c r="AG506" s="301"/>
      <c r="AH506" s="301"/>
      <c r="AI506" s="301"/>
      <c r="AJ506" s="301"/>
      <c r="AK506" s="301"/>
      <c r="AL506" s="301"/>
      <c r="AM506" s="301"/>
      <c r="AN506" s="301"/>
      <c r="AO506" s="301"/>
      <c r="AP506" s="301"/>
      <c r="AQ506" s="301"/>
      <c r="AR506" s="301"/>
      <c r="AS506" s="301"/>
    </row>
    <row r="507" spans="22:45" x14ac:dyDescent="0.25">
      <c r="V507" s="301"/>
      <c r="W507" s="301"/>
      <c r="X507" s="301"/>
      <c r="Y507" s="301"/>
      <c r="Z507" s="301"/>
      <c r="AA507" s="301"/>
      <c r="AB507" s="301"/>
      <c r="AC507" s="301"/>
      <c r="AD507" s="301"/>
      <c r="AE507" s="301"/>
      <c r="AF507" s="301"/>
      <c r="AG507" s="301"/>
      <c r="AH507" s="301"/>
      <c r="AI507" s="301"/>
      <c r="AJ507" s="301"/>
      <c r="AK507" s="301"/>
      <c r="AL507" s="301"/>
      <c r="AM507" s="301"/>
      <c r="AN507" s="301"/>
      <c r="AO507" s="301"/>
      <c r="AP507" s="301"/>
      <c r="AQ507" s="301"/>
      <c r="AR507" s="301"/>
      <c r="AS507" s="301"/>
    </row>
    <row r="508" spans="22:45" x14ac:dyDescent="0.25">
      <c r="V508" s="301"/>
      <c r="W508" s="301"/>
      <c r="X508" s="301"/>
      <c r="Y508" s="301"/>
      <c r="Z508" s="301"/>
      <c r="AA508" s="301"/>
      <c r="AB508" s="301"/>
      <c r="AC508" s="301"/>
      <c r="AD508" s="301"/>
      <c r="AE508" s="301"/>
      <c r="AF508" s="301"/>
      <c r="AG508" s="301"/>
      <c r="AH508" s="301"/>
      <c r="AI508" s="301"/>
      <c r="AJ508" s="301"/>
      <c r="AK508" s="301"/>
      <c r="AL508" s="301"/>
      <c r="AM508" s="301"/>
      <c r="AN508" s="301"/>
      <c r="AO508" s="301"/>
      <c r="AP508" s="301"/>
      <c r="AQ508" s="301"/>
      <c r="AR508" s="301"/>
      <c r="AS508" s="301"/>
    </row>
    <row r="509" spans="22:45" x14ac:dyDescent="0.25">
      <c r="V509" s="301"/>
      <c r="W509" s="301"/>
      <c r="X509" s="301"/>
      <c r="Y509" s="301"/>
      <c r="Z509" s="301"/>
      <c r="AA509" s="301"/>
      <c r="AB509" s="301"/>
      <c r="AC509" s="301"/>
      <c r="AD509" s="301"/>
      <c r="AE509" s="301"/>
      <c r="AF509" s="301"/>
      <c r="AG509" s="301"/>
      <c r="AH509" s="301"/>
      <c r="AI509" s="301"/>
      <c r="AJ509" s="301"/>
      <c r="AK509" s="301"/>
      <c r="AL509" s="301"/>
      <c r="AM509" s="301"/>
      <c r="AN509" s="301"/>
      <c r="AO509" s="301"/>
      <c r="AP509" s="301"/>
      <c r="AQ509" s="301"/>
      <c r="AR509" s="301"/>
      <c r="AS509" s="301"/>
    </row>
    <row r="510" spans="22:45" x14ac:dyDescent="0.25">
      <c r="V510" s="301"/>
      <c r="W510" s="301"/>
      <c r="X510" s="301"/>
      <c r="Y510" s="301"/>
      <c r="Z510" s="301"/>
      <c r="AA510" s="301"/>
      <c r="AB510" s="301"/>
      <c r="AC510" s="301"/>
      <c r="AD510" s="301"/>
      <c r="AE510" s="301"/>
      <c r="AF510" s="301"/>
      <c r="AG510" s="301"/>
      <c r="AH510" s="301"/>
      <c r="AI510" s="301"/>
      <c r="AJ510" s="301"/>
      <c r="AK510" s="301"/>
      <c r="AL510" s="301"/>
      <c r="AM510" s="301"/>
      <c r="AN510" s="301"/>
      <c r="AO510" s="301"/>
      <c r="AP510" s="301"/>
      <c r="AQ510" s="301"/>
      <c r="AR510" s="301"/>
      <c r="AS510" s="301"/>
    </row>
    <row r="511" spans="22:45" x14ac:dyDescent="0.25">
      <c r="V511" s="301"/>
      <c r="W511" s="301"/>
      <c r="X511" s="301"/>
      <c r="Y511" s="301"/>
      <c r="Z511" s="301"/>
      <c r="AA511" s="301"/>
      <c r="AB511" s="301"/>
      <c r="AC511" s="301"/>
      <c r="AD511" s="301"/>
      <c r="AE511" s="301"/>
      <c r="AF511" s="301"/>
      <c r="AG511" s="301"/>
      <c r="AH511" s="301"/>
      <c r="AI511" s="301"/>
      <c r="AJ511" s="301"/>
      <c r="AK511" s="301"/>
      <c r="AL511" s="301"/>
      <c r="AM511" s="301"/>
      <c r="AN511" s="301"/>
      <c r="AO511" s="301"/>
      <c r="AP511" s="301"/>
      <c r="AQ511" s="301"/>
      <c r="AR511" s="301"/>
      <c r="AS511" s="301"/>
    </row>
    <row r="512" spans="22:45" x14ac:dyDescent="0.25">
      <c r="V512" s="301"/>
      <c r="W512" s="301"/>
      <c r="X512" s="301"/>
      <c r="Y512" s="301"/>
      <c r="Z512" s="301"/>
      <c r="AA512" s="301"/>
      <c r="AB512" s="301"/>
      <c r="AC512" s="301"/>
      <c r="AD512" s="301"/>
      <c r="AE512" s="301"/>
      <c r="AF512" s="301"/>
      <c r="AG512" s="301"/>
      <c r="AH512" s="301"/>
      <c r="AI512" s="301"/>
      <c r="AJ512" s="301"/>
      <c r="AK512" s="301"/>
      <c r="AL512" s="301"/>
      <c r="AM512" s="301"/>
      <c r="AN512" s="301"/>
      <c r="AO512" s="301"/>
      <c r="AP512" s="301"/>
      <c r="AQ512" s="301"/>
      <c r="AR512" s="301"/>
      <c r="AS512" s="301"/>
    </row>
    <row r="513" spans="22:45" x14ac:dyDescent="0.25">
      <c r="V513" s="301"/>
      <c r="W513" s="301"/>
      <c r="X513" s="301"/>
      <c r="Y513" s="301"/>
      <c r="Z513" s="301"/>
      <c r="AA513" s="301"/>
      <c r="AB513" s="301"/>
      <c r="AC513" s="301"/>
      <c r="AD513" s="301"/>
      <c r="AE513" s="301"/>
      <c r="AF513" s="301"/>
      <c r="AG513" s="301"/>
      <c r="AH513" s="301"/>
      <c r="AI513" s="301"/>
      <c r="AJ513" s="301"/>
      <c r="AK513" s="301"/>
      <c r="AL513" s="301"/>
      <c r="AM513" s="301"/>
      <c r="AN513" s="301"/>
      <c r="AO513" s="301"/>
      <c r="AP513" s="301"/>
      <c r="AQ513" s="301"/>
      <c r="AR513" s="301"/>
      <c r="AS513" s="301"/>
    </row>
    <row r="514" spans="22:45" x14ac:dyDescent="0.25">
      <c r="V514" s="301"/>
      <c r="W514" s="301"/>
      <c r="X514" s="301"/>
      <c r="Y514" s="301"/>
      <c r="Z514" s="301"/>
      <c r="AA514" s="301"/>
      <c r="AB514" s="301"/>
      <c r="AC514" s="301"/>
      <c r="AD514" s="301"/>
      <c r="AE514" s="301"/>
      <c r="AF514" s="301"/>
      <c r="AG514" s="301"/>
      <c r="AH514" s="301"/>
      <c r="AI514" s="301"/>
      <c r="AJ514" s="301"/>
      <c r="AK514" s="301"/>
      <c r="AL514" s="301"/>
      <c r="AM514" s="301"/>
      <c r="AN514" s="301"/>
      <c r="AO514" s="301"/>
      <c r="AP514" s="301"/>
      <c r="AQ514" s="301"/>
      <c r="AR514" s="301"/>
      <c r="AS514" s="301"/>
    </row>
    <row r="515" spans="22:45" x14ac:dyDescent="0.25">
      <c r="V515" s="301"/>
      <c r="W515" s="301"/>
      <c r="X515" s="301"/>
      <c r="Y515" s="301"/>
      <c r="Z515" s="301"/>
      <c r="AA515" s="301"/>
      <c r="AB515" s="301"/>
      <c r="AC515" s="301"/>
      <c r="AD515" s="301"/>
      <c r="AE515" s="301"/>
      <c r="AF515" s="301"/>
      <c r="AG515" s="301"/>
      <c r="AH515" s="301"/>
      <c r="AI515" s="301"/>
      <c r="AJ515" s="301"/>
      <c r="AK515" s="301"/>
      <c r="AL515" s="301"/>
      <c r="AM515" s="301"/>
      <c r="AN515" s="301"/>
      <c r="AO515" s="301"/>
      <c r="AP515" s="301"/>
      <c r="AQ515" s="301"/>
      <c r="AR515" s="301"/>
      <c r="AS515" s="301"/>
    </row>
    <row r="516" spans="22:45" x14ac:dyDescent="0.25">
      <c r="V516" s="301"/>
      <c r="W516" s="301"/>
      <c r="X516" s="301"/>
      <c r="Y516" s="301"/>
      <c r="Z516" s="301"/>
      <c r="AA516" s="301"/>
      <c r="AB516" s="301"/>
      <c r="AC516" s="301"/>
      <c r="AD516" s="301"/>
      <c r="AE516" s="301"/>
      <c r="AF516" s="301"/>
      <c r="AG516" s="301"/>
      <c r="AH516" s="301"/>
      <c r="AI516" s="301"/>
      <c r="AJ516" s="301"/>
      <c r="AK516" s="301"/>
      <c r="AL516" s="301"/>
      <c r="AM516" s="301"/>
      <c r="AN516" s="301"/>
      <c r="AO516" s="301"/>
      <c r="AP516" s="301"/>
      <c r="AQ516" s="301"/>
      <c r="AR516" s="301"/>
      <c r="AS516" s="301"/>
    </row>
    <row r="517" spans="22:45" x14ac:dyDescent="0.25">
      <c r="V517" s="301"/>
      <c r="W517" s="301"/>
      <c r="X517" s="301"/>
      <c r="Y517" s="301"/>
      <c r="Z517" s="301"/>
      <c r="AA517" s="301"/>
      <c r="AB517" s="301"/>
      <c r="AC517" s="301"/>
      <c r="AD517" s="301"/>
      <c r="AE517" s="301"/>
      <c r="AF517" s="301"/>
      <c r="AG517" s="301"/>
      <c r="AH517" s="301"/>
      <c r="AI517" s="301"/>
      <c r="AJ517" s="301"/>
      <c r="AK517" s="301"/>
      <c r="AL517" s="301"/>
      <c r="AM517" s="301"/>
      <c r="AN517" s="301"/>
      <c r="AO517" s="301"/>
      <c r="AP517" s="301"/>
      <c r="AQ517" s="301"/>
      <c r="AR517" s="301"/>
      <c r="AS517" s="301"/>
    </row>
    <row r="518" spans="22:45" x14ac:dyDescent="0.25">
      <c r="V518" s="301"/>
      <c r="W518" s="301"/>
      <c r="X518" s="301"/>
      <c r="Y518" s="301"/>
      <c r="Z518" s="301"/>
      <c r="AA518" s="301"/>
      <c r="AB518" s="301"/>
      <c r="AC518" s="301"/>
      <c r="AD518" s="301"/>
      <c r="AE518" s="301"/>
      <c r="AF518" s="301"/>
      <c r="AG518" s="301"/>
      <c r="AH518" s="301"/>
      <c r="AI518" s="301"/>
      <c r="AJ518" s="301"/>
      <c r="AK518" s="301"/>
      <c r="AL518" s="301"/>
      <c r="AM518" s="301"/>
      <c r="AN518" s="301"/>
      <c r="AO518" s="301"/>
      <c r="AP518" s="301"/>
      <c r="AQ518" s="301"/>
      <c r="AR518" s="301"/>
      <c r="AS518" s="301"/>
    </row>
    <row r="519" spans="22:45" x14ac:dyDescent="0.25">
      <c r="V519" s="301"/>
      <c r="W519" s="301"/>
      <c r="X519" s="301"/>
      <c r="Y519" s="301"/>
      <c r="Z519" s="301"/>
      <c r="AA519" s="301"/>
      <c r="AB519" s="301"/>
      <c r="AC519" s="301"/>
      <c r="AD519" s="301"/>
      <c r="AE519" s="301"/>
      <c r="AF519" s="301"/>
      <c r="AG519" s="301"/>
      <c r="AH519" s="301"/>
      <c r="AI519" s="301"/>
      <c r="AJ519" s="301"/>
      <c r="AK519" s="301"/>
      <c r="AL519" s="301"/>
      <c r="AM519" s="301"/>
      <c r="AN519" s="301"/>
      <c r="AO519" s="301"/>
      <c r="AP519" s="301"/>
      <c r="AQ519" s="301"/>
      <c r="AR519" s="301"/>
      <c r="AS519" s="301"/>
    </row>
    <row r="520" spans="22:45" x14ac:dyDescent="0.25">
      <c r="V520" s="301"/>
      <c r="W520" s="301"/>
      <c r="X520" s="301"/>
      <c r="Y520" s="301"/>
      <c r="Z520" s="301"/>
      <c r="AA520" s="301"/>
      <c r="AB520" s="301"/>
      <c r="AC520" s="301"/>
      <c r="AD520" s="301"/>
      <c r="AE520" s="301"/>
      <c r="AF520" s="301"/>
      <c r="AG520" s="301"/>
      <c r="AH520" s="301"/>
      <c r="AI520" s="301"/>
      <c r="AJ520" s="301"/>
      <c r="AK520" s="301"/>
      <c r="AL520" s="301"/>
      <c r="AM520" s="301"/>
      <c r="AN520" s="301"/>
      <c r="AO520" s="301"/>
      <c r="AP520" s="301"/>
      <c r="AQ520" s="301"/>
      <c r="AR520" s="301"/>
      <c r="AS520" s="301"/>
    </row>
    <row r="521" spans="22:45" x14ac:dyDescent="0.25">
      <c r="V521" s="301"/>
      <c r="W521" s="301"/>
      <c r="X521" s="301"/>
      <c r="Y521" s="301"/>
      <c r="Z521" s="301"/>
      <c r="AA521" s="301"/>
      <c r="AB521" s="301"/>
      <c r="AC521" s="301"/>
      <c r="AD521" s="301"/>
      <c r="AE521" s="301"/>
      <c r="AF521" s="301"/>
      <c r="AG521" s="301"/>
      <c r="AH521" s="301"/>
      <c r="AI521" s="301"/>
      <c r="AJ521" s="301"/>
      <c r="AK521" s="301"/>
      <c r="AL521" s="301"/>
      <c r="AM521" s="301"/>
      <c r="AN521" s="301"/>
      <c r="AO521" s="301"/>
      <c r="AP521" s="301"/>
      <c r="AQ521" s="301"/>
      <c r="AR521" s="301"/>
      <c r="AS521" s="301"/>
    </row>
    <row r="522" spans="22:45" x14ac:dyDescent="0.25">
      <c r="V522" s="301"/>
      <c r="W522" s="301"/>
      <c r="X522" s="301"/>
      <c r="Y522" s="301"/>
      <c r="Z522" s="301"/>
      <c r="AA522" s="301"/>
      <c r="AB522" s="301"/>
      <c r="AC522" s="301"/>
      <c r="AD522" s="301"/>
      <c r="AE522" s="301"/>
      <c r="AF522" s="301"/>
      <c r="AG522" s="301"/>
      <c r="AH522" s="301"/>
      <c r="AI522" s="301"/>
      <c r="AJ522" s="301"/>
      <c r="AK522" s="301"/>
      <c r="AL522" s="301"/>
      <c r="AM522" s="301"/>
      <c r="AN522" s="301"/>
      <c r="AO522" s="301"/>
      <c r="AP522" s="301"/>
      <c r="AQ522" s="301"/>
      <c r="AR522" s="301"/>
      <c r="AS522" s="301"/>
    </row>
    <row r="523" spans="22:45" x14ac:dyDescent="0.25">
      <c r="V523" s="301"/>
      <c r="W523" s="301"/>
      <c r="X523" s="301"/>
      <c r="Y523" s="301"/>
      <c r="Z523" s="301"/>
      <c r="AA523" s="301"/>
      <c r="AB523" s="301"/>
      <c r="AC523" s="301"/>
      <c r="AD523" s="301"/>
      <c r="AE523" s="301"/>
      <c r="AF523" s="301"/>
      <c r="AG523" s="301"/>
      <c r="AH523" s="301"/>
      <c r="AI523" s="301"/>
      <c r="AJ523" s="301"/>
      <c r="AK523" s="301"/>
      <c r="AL523" s="301"/>
      <c r="AM523" s="301"/>
      <c r="AN523" s="301"/>
      <c r="AO523" s="301"/>
      <c r="AP523" s="301"/>
      <c r="AQ523" s="301"/>
      <c r="AR523" s="301"/>
      <c r="AS523" s="301"/>
    </row>
    <row r="524" spans="22:45" x14ac:dyDescent="0.25">
      <c r="V524" s="301"/>
      <c r="W524" s="301"/>
      <c r="X524" s="301"/>
      <c r="Y524" s="301"/>
      <c r="Z524" s="301"/>
      <c r="AA524" s="301"/>
      <c r="AB524" s="301"/>
      <c r="AC524" s="301"/>
      <c r="AD524" s="301"/>
      <c r="AE524" s="301"/>
      <c r="AF524" s="301"/>
      <c r="AG524" s="301"/>
      <c r="AH524" s="301"/>
      <c r="AI524" s="301"/>
      <c r="AJ524" s="301"/>
      <c r="AK524" s="301"/>
      <c r="AL524" s="301"/>
      <c r="AM524" s="301"/>
      <c r="AN524" s="301"/>
      <c r="AO524" s="301"/>
      <c r="AP524" s="301"/>
      <c r="AQ524" s="301"/>
      <c r="AR524" s="301"/>
      <c r="AS524" s="301"/>
    </row>
    <row r="525" spans="22:45" x14ac:dyDescent="0.25">
      <c r="V525" s="301"/>
      <c r="W525" s="301"/>
      <c r="X525" s="301"/>
      <c r="Y525" s="301"/>
      <c r="Z525" s="301"/>
      <c r="AA525" s="301"/>
      <c r="AB525" s="301"/>
      <c r="AC525" s="301"/>
      <c r="AD525" s="301"/>
      <c r="AE525" s="301"/>
      <c r="AF525" s="301"/>
      <c r="AG525" s="301"/>
      <c r="AH525" s="301"/>
      <c r="AI525" s="301"/>
      <c r="AJ525" s="301"/>
      <c r="AK525" s="301"/>
      <c r="AL525" s="301"/>
      <c r="AM525" s="301"/>
      <c r="AN525" s="301"/>
      <c r="AO525" s="301"/>
      <c r="AP525" s="301"/>
      <c r="AQ525" s="301"/>
      <c r="AR525" s="301"/>
      <c r="AS525" s="301"/>
    </row>
    <row r="526" spans="22:45" x14ac:dyDescent="0.25">
      <c r="V526" s="301"/>
      <c r="W526" s="301"/>
      <c r="X526" s="301"/>
      <c r="Y526" s="301"/>
      <c r="Z526" s="301"/>
      <c r="AA526" s="301"/>
      <c r="AB526" s="301"/>
      <c r="AC526" s="301"/>
      <c r="AD526" s="301"/>
      <c r="AE526" s="301"/>
      <c r="AF526" s="301"/>
      <c r="AG526" s="301"/>
      <c r="AH526" s="301"/>
      <c r="AI526" s="301"/>
      <c r="AJ526" s="301"/>
      <c r="AK526" s="301"/>
      <c r="AL526" s="301"/>
      <c r="AM526" s="301"/>
      <c r="AN526" s="301"/>
      <c r="AO526" s="301"/>
      <c r="AP526" s="301"/>
      <c r="AQ526" s="301"/>
      <c r="AR526" s="301"/>
      <c r="AS526" s="301"/>
    </row>
    <row r="527" spans="22:45" x14ac:dyDescent="0.25">
      <c r="V527" s="301"/>
      <c r="W527" s="301"/>
      <c r="X527" s="301"/>
      <c r="Y527" s="301"/>
      <c r="Z527" s="301"/>
      <c r="AA527" s="301"/>
      <c r="AB527" s="301"/>
      <c r="AC527" s="301"/>
      <c r="AD527" s="301"/>
      <c r="AE527" s="301"/>
      <c r="AF527" s="301"/>
      <c r="AG527" s="301"/>
      <c r="AH527" s="301"/>
      <c r="AI527" s="301"/>
      <c r="AJ527" s="301"/>
      <c r="AK527" s="301"/>
      <c r="AL527" s="301"/>
      <c r="AM527" s="301"/>
      <c r="AN527" s="301"/>
      <c r="AO527" s="301"/>
      <c r="AP527" s="301"/>
      <c r="AQ527" s="301"/>
      <c r="AR527" s="301"/>
      <c r="AS527" s="301"/>
    </row>
    <row r="528" spans="22:45" x14ac:dyDescent="0.25">
      <c r="V528" s="301"/>
      <c r="W528" s="301"/>
      <c r="X528" s="301"/>
      <c r="Y528" s="301"/>
      <c r="Z528" s="301"/>
      <c r="AA528" s="301"/>
      <c r="AB528" s="301"/>
      <c r="AC528" s="301"/>
      <c r="AD528" s="301"/>
      <c r="AE528" s="301"/>
      <c r="AF528" s="301"/>
      <c r="AG528" s="301"/>
      <c r="AH528" s="301"/>
      <c r="AI528" s="301"/>
      <c r="AJ528" s="301"/>
      <c r="AK528" s="301"/>
      <c r="AL528" s="301"/>
      <c r="AM528" s="301"/>
      <c r="AN528" s="301"/>
      <c r="AO528" s="301"/>
      <c r="AP528" s="301"/>
      <c r="AQ528" s="301"/>
      <c r="AR528" s="301"/>
      <c r="AS528" s="301"/>
    </row>
    <row r="529" spans="22:45" x14ac:dyDescent="0.25">
      <c r="V529" s="301"/>
      <c r="W529" s="301"/>
      <c r="X529" s="301"/>
      <c r="Y529" s="301"/>
      <c r="Z529" s="301"/>
      <c r="AA529" s="301"/>
      <c r="AB529" s="301"/>
      <c r="AC529" s="301"/>
      <c r="AD529" s="301"/>
      <c r="AE529" s="301"/>
      <c r="AF529" s="301"/>
      <c r="AG529" s="301"/>
      <c r="AH529" s="301"/>
      <c r="AI529" s="301"/>
      <c r="AJ529" s="301"/>
      <c r="AK529" s="301"/>
      <c r="AL529" s="301"/>
      <c r="AM529" s="301"/>
      <c r="AN529" s="301"/>
      <c r="AO529" s="301"/>
      <c r="AP529" s="301"/>
      <c r="AQ529" s="301"/>
      <c r="AR529" s="301"/>
      <c r="AS529" s="301"/>
    </row>
    <row r="530" spans="22:45" x14ac:dyDescent="0.25">
      <c r="V530" s="301"/>
      <c r="W530" s="301"/>
      <c r="X530" s="301"/>
      <c r="Y530" s="301"/>
      <c r="Z530" s="301"/>
      <c r="AA530" s="301"/>
      <c r="AB530" s="301"/>
      <c r="AC530" s="301"/>
      <c r="AD530" s="301"/>
      <c r="AE530" s="301"/>
      <c r="AF530" s="301"/>
      <c r="AG530" s="301"/>
      <c r="AH530" s="301"/>
      <c r="AI530" s="301"/>
      <c r="AJ530" s="301"/>
      <c r="AK530" s="301"/>
      <c r="AL530" s="301"/>
      <c r="AM530" s="301"/>
      <c r="AN530" s="301"/>
      <c r="AO530" s="301"/>
      <c r="AP530" s="301"/>
      <c r="AQ530" s="301"/>
      <c r="AR530" s="301"/>
      <c r="AS530" s="301"/>
    </row>
    <row r="531" spans="22:45" x14ac:dyDescent="0.25">
      <c r="V531" s="301"/>
      <c r="W531" s="301"/>
      <c r="X531" s="301"/>
      <c r="Y531" s="301"/>
      <c r="Z531" s="301"/>
      <c r="AA531" s="301"/>
      <c r="AB531" s="301"/>
      <c r="AC531" s="301"/>
      <c r="AD531" s="301"/>
      <c r="AE531" s="301"/>
      <c r="AF531" s="301"/>
      <c r="AG531" s="301"/>
      <c r="AH531" s="301"/>
      <c r="AI531" s="301"/>
      <c r="AJ531" s="301"/>
      <c r="AK531" s="301"/>
      <c r="AL531" s="301"/>
      <c r="AM531" s="301"/>
      <c r="AN531" s="301"/>
      <c r="AO531" s="301"/>
      <c r="AP531" s="301"/>
      <c r="AQ531" s="301"/>
      <c r="AR531" s="301"/>
      <c r="AS531" s="301"/>
    </row>
    <row r="532" spans="22:45" x14ac:dyDescent="0.25">
      <c r="V532" s="301"/>
      <c r="W532" s="301"/>
      <c r="X532" s="301"/>
      <c r="Y532" s="301"/>
      <c r="Z532" s="301"/>
      <c r="AA532" s="301"/>
      <c r="AB532" s="301"/>
      <c r="AC532" s="301"/>
      <c r="AD532" s="301"/>
      <c r="AE532" s="301"/>
      <c r="AF532" s="301"/>
      <c r="AG532" s="301"/>
      <c r="AH532" s="301"/>
      <c r="AI532" s="301"/>
      <c r="AJ532" s="301"/>
      <c r="AK532" s="301"/>
      <c r="AL532" s="301"/>
      <c r="AM532" s="301"/>
      <c r="AN532" s="301"/>
      <c r="AO532" s="301"/>
      <c r="AP532" s="301"/>
      <c r="AQ532" s="301"/>
      <c r="AR532" s="301"/>
      <c r="AS532" s="301"/>
    </row>
    <row r="533" spans="22:45" x14ac:dyDescent="0.25">
      <c r="V533" s="301"/>
      <c r="W533" s="301"/>
      <c r="X533" s="301"/>
      <c r="Y533" s="301"/>
      <c r="Z533" s="301"/>
      <c r="AA533" s="301"/>
      <c r="AB533" s="301"/>
      <c r="AC533" s="301"/>
      <c r="AD533" s="301"/>
      <c r="AE533" s="301"/>
      <c r="AF533" s="301"/>
      <c r="AG533" s="301"/>
      <c r="AH533" s="301"/>
      <c r="AI533" s="301"/>
      <c r="AJ533" s="301"/>
      <c r="AK533" s="301"/>
      <c r="AL533" s="301"/>
      <c r="AM533" s="301"/>
      <c r="AN533" s="301"/>
      <c r="AO533" s="301"/>
      <c r="AP533" s="301"/>
      <c r="AQ533" s="301"/>
      <c r="AR533" s="301"/>
      <c r="AS533" s="301"/>
    </row>
    <row r="534" spans="22:45" x14ac:dyDescent="0.25">
      <c r="V534" s="301"/>
      <c r="W534" s="301"/>
      <c r="X534" s="301"/>
      <c r="Y534" s="301"/>
      <c r="Z534" s="301"/>
      <c r="AA534" s="301"/>
      <c r="AB534" s="301"/>
      <c r="AC534" s="301"/>
      <c r="AD534" s="301"/>
      <c r="AE534" s="301"/>
      <c r="AF534" s="301"/>
      <c r="AG534" s="301"/>
      <c r="AH534" s="301"/>
      <c r="AI534" s="301"/>
      <c r="AJ534" s="301"/>
      <c r="AK534" s="301"/>
      <c r="AL534" s="301"/>
      <c r="AM534" s="301"/>
      <c r="AN534" s="301"/>
      <c r="AO534" s="301"/>
      <c r="AP534" s="301"/>
      <c r="AQ534" s="301"/>
      <c r="AR534" s="301"/>
      <c r="AS534" s="301"/>
    </row>
    <row r="535" spans="22:45" x14ac:dyDescent="0.25">
      <c r="V535" s="301"/>
      <c r="W535" s="301"/>
      <c r="X535" s="301"/>
      <c r="Y535" s="301"/>
      <c r="Z535" s="301"/>
      <c r="AA535" s="301"/>
      <c r="AB535" s="301"/>
      <c r="AC535" s="301"/>
      <c r="AD535" s="301"/>
      <c r="AE535" s="301"/>
      <c r="AF535" s="301"/>
      <c r="AG535" s="301"/>
      <c r="AH535" s="301"/>
      <c r="AI535" s="301"/>
      <c r="AJ535" s="301"/>
      <c r="AK535" s="301"/>
      <c r="AL535" s="301"/>
      <c r="AM535" s="301"/>
      <c r="AN535" s="301"/>
      <c r="AO535" s="301"/>
      <c r="AP535" s="301"/>
      <c r="AQ535" s="301"/>
      <c r="AR535" s="301"/>
      <c r="AS535" s="301"/>
    </row>
    <row r="536" spans="22:45" x14ac:dyDescent="0.25">
      <c r="V536" s="301"/>
      <c r="W536" s="301"/>
      <c r="X536" s="301"/>
      <c r="Y536" s="301"/>
      <c r="Z536" s="301"/>
      <c r="AA536" s="301"/>
      <c r="AB536" s="301"/>
      <c r="AC536" s="301"/>
      <c r="AD536" s="301"/>
      <c r="AE536" s="301"/>
      <c r="AF536" s="301"/>
      <c r="AG536" s="301"/>
      <c r="AH536" s="301"/>
      <c r="AI536" s="301"/>
      <c r="AJ536" s="301"/>
      <c r="AK536" s="301"/>
      <c r="AL536" s="301"/>
      <c r="AM536" s="301"/>
      <c r="AN536" s="301"/>
      <c r="AO536" s="301"/>
      <c r="AP536" s="301"/>
      <c r="AQ536" s="301"/>
      <c r="AR536" s="301"/>
      <c r="AS536" s="301"/>
    </row>
    <row r="537" spans="22:45" x14ac:dyDescent="0.25">
      <c r="V537" s="301"/>
      <c r="W537" s="301"/>
      <c r="X537" s="301"/>
      <c r="Y537" s="301"/>
      <c r="Z537" s="301"/>
      <c r="AA537" s="301"/>
      <c r="AB537" s="301"/>
      <c r="AC537" s="301"/>
      <c r="AD537" s="301"/>
      <c r="AE537" s="301"/>
      <c r="AF537" s="301"/>
      <c r="AG537" s="301"/>
      <c r="AH537" s="301"/>
      <c r="AI537" s="301"/>
      <c r="AJ537" s="301"/>
      <c r="AK537" s="301"/>
      <c r="AL537" s="301"/>
      <c r="AM537" s="301"/>
      <c r="AN537" s="301"/>
      <c r="AO537" s="301"/>
      <c r="AP537" s="301"/>
      <c r="AQ537" s="301"/>
      <c r="AR537" s="301"/>
      <c r="AS537" s="301"/>
    </row>
    <row r="538" spans="22:45" x14ac:dyDescent="0.25">
      <c r="V538" s="301"/>
      <c r="W538" s="301"/>
      <c r="X538" s="301"/>
      <c r="Y538" s="301"/>
      <c r="Z538" s="301"/>
      <c r="AA538" s="301"/>
      <c r="AB538" s="301"/>
      <c r="AC538" s="301"/>
      <c r="AD538" s="301"/>
      <c r="AE538" s="301"/>
      <c r="AF538" s="301"/>
      <c r="AG538" s="301"/>
      <c r="AH538" s="301"/>
      <c r="AI538" s="301"/>
      <c r="AJ538" s="301"/>
      <c r="AK538" s="301"/>
      <c r="AL538" s="301"/>
      <c r="AM538" s="301"/>
      <c r="AN538" s="301"/>
      <c r="AO538" s="301"/>
      <c r="AP538" s="301"/>
      <c r="AQ538" s="301"/>
      <c r="AR538" s="301"/>
      <c r="AS538" s="301"/>
    </row>
    <row r="539" spans="22:45" x14ac:dyDescent="0.25">
      <c r="V539" s="301"/>
      <c r="W539" s="301"/>
      <c r="X539" s="301"/>
      <c r="Y539" s="301"/>
      <c r="Z539" s="301"/>
      <c r="AA539" s="301"/>
      <c r="AB539" s="301"/>
      <c r="AC539" s="301"/>
      <c r="AD539" s="301"/>
      <c r="AE539" s="301"/>
      <c r="AF539" s="301"/>
      <c r="AG539" s="301"/>
      <c r="AH539" s="301"/>
      <c r="AI539" s="301"/>
      <c r="AJ539" s="301"/>
      <c r="AK539" s="301"/>
      <c r="AL539" s="301"/>
      <c r="AM539" s="301"/>
      <c r="AN539" s="301"/>
      <c r="AO539" s="301"/>
      <c r="AP539" s="301"/>
      <c r="AQ539" s="301"/>
      <c r="AR539" s="301"/>
      <c r="AS539" s="301"/>
    </row>
    <row r="540" spans="22:45" x14ac:dyDescent="0.25">
      <c r="V540" s="301"/>
      <c r="W540" s="301"/>
      <c r="X540" s="301"/>
      <c r="Y540" s="301"/>
      <c r="Z540" s="301"/>
      <c r="AA540" s="301"/>
      <c r="AB540" s="301"/>
      <c r="AC540" s="301"/>
      <c r="AD540" s="301"/>
      <c r="AE540" s="301"/>
      <c r="AF540" s="301"/>
      <c r="AG540" s="301"/>
      <c r="AH540" s="301"/>
      <c r="AI540" s="301"/>
      <c r="AJ540" s="301"/>
      <c r="AK540" s="301"/>
      <c r="AL540" s="301"/>
      <c r="AM540" s="301"/>
      <c r="AN540" s="301"/>
      <c r="AO540" s="301"/>
      <c r="AP540" s="301"/>
      <c r="AQ540" s="301"/>
      <c r="AR540" s="301"/>
      <c r="AS540" s="301"/>
    </row>
    <row r="541" spans="22:45" x14ac:dyDescent="0.25">
      <c r="V541" s="301"/>
      <c r="W541" s="301"/>
      <c r="X541" s="301"/>
      <c r="Y541" s="301"/>
      <c r="Z541" s="301"/>
      <c r="AA541" s="301"/>
      <c r="AB541" s="301"/>
      <c r="AC541" s="301"/>
      <c r="AD541" s="301"/>
      <c r="AE541" s="301"/>
      <c r="AF541" s="301"/>
      <c r="AG541" s="301"/>
      <c r="AH541" s="301"/>
      <c r="AI541" s="301"/>
      <c r="AJ541" s="301"/>
      <c r="AK541" s="301"/>
      <c r="AL541" s="301"/>
      <c r="AM541" s="301"/>
      <c r="AN541" s="301"/>
      <c r="AO541" s="301"/>
      <c r="AP541" s="301"/>
      <c r="AQ541" s="301"/>
      <c r="AR541" s="301"/>
      <c r="AS541" s="301"/>
    </row>
    <row r="542" spans="22:45" x14ac:dyDescent="0.25">
      <c r="V542" s="301"/>
      <c r="W542" s="301"/>
      <c r="X542" s="301"/>
      <c r="Y542" s="301"/>
      <c r="Z542" s="301"/>
      <c r="AA542" s="301"/>
      <c r="AB542" s="301"/>
      <c r="AC542" s="301"/>
      <c r="AD542" s="301"/>
      <c r="AE542" s="301"/>
      <c r="AF542" s="301"/>
      <c r="AG542" s="301"/>
      <c r="AH542" s="301"/>
      <c r="AI542" s="301"/>
      <c r="AJ542" s="301"/>
      <c r="AK542" s="301"/>
      <c r="AL542" s="301"/>
      <c r="AM542" s="301"/>
      <c r="AN542" s="301"/>
      <c r="AO542" s="301"/>
      <c r="AP542" s="301"/>
      <c r="AQ542" s="301"/>
      <c r="AR542" s="301"/>
      <c r="AS542" s="301"/>
    </row>
    <row r="543" spans="22:45" x14ac:dyDescent="0.25">
      <c r="V543" s="301"/>
      <c r="W543" s="301"/>
      <c r="X543" s="301"/>
      <c r="Y543" s="301"/>
      <c r="Z543" s="301"/>
      <c r="AA543" s="301"/>
      <c r="AB543" s="301"/>
      <c r="AC543" s="301"/>
      <c r="AD543" s="301"/>
      <c r="AE543" s="301"/>
      <c r="AF543" s="301"/>
      <c r="AG543" s="301"/>
      <c r="AH543" s="301"/>
      <c r="AI543" s="301"/>
      <c r="AJ543" s="301"/>
      <c r="AK543" s="301"/>
      <c r="AL543" s="301"/>
      <c r="AM543" s="301"/>
      <c r="AN543" s="301"/>
      <c r="AO543" s="301"/>
      <c r="AP543" s="301"/>
      <c r="AQ543" s="301"/>
      <c r="AR543" s="301"/>
      <c r="AS543" s="301"/>
    </row>
    <row r="544" spans="22:45" x14ac:dyDescent="0.25">
      <c r="V544" s="301"/>
      <c r="W544" s="301"/>
      <c r="X544" s="301"/>
      <c r="Y544" s="301"/>
      <c r="Z544" s="301"/>
      <c r="AA544" s="301"/>
      <c r="AB544" s="301"/>
      <c r="AC544" s="301"/>
      <c r="AD544" s="301"/>
      <c r="AE544" s="301"/>
      <c r="AF544" s="301"/>
      <c r="AG544" s="301"/>
      <c r="AH544" s="301"/>
      <c r="AI544" s="301"/>
      <c r="AJ544" s="301"/>
      <c r="AK544" s="301"/>
      <c r="AL544" s="301"/>
      <c r="AM544" s="301"/>
      <c r="AN544" s="301"/>
      <c r="AO544" s="301"/>
      <c r="AP544" s="301"/>
      <c r="AQ544" s="301"/>
      <c r="AR544" s="301"/>
      <c r="AS544" s="301"/>
    </row>
    <row r="545" spans="22:45" x14ac:dyDescent="0.25">
      <c r="V545" s="301"/>
      <c r="W545" s="301"/>
      <c r="X545" s="301"/>
      <c r="Y545" s="301"/>
      <c r="Z545" s="301"/>
      <c r="AA545" s="301"/>
      <c r="AB545" s="301"/>
      <c r="AC545" s="301"/>
      <c r="AD545" s="301"/>
      <c r="AE545" s="301"/>
      <c r="AF545" s="301"/>
      <c r="AG545" s="301"/>
      <c r="AH545" s="301"/>
      <c r="AI545" s="301"/>
      <c r="AJ545" s="301"/>
      <c r="AK545" s="301"/>
      <c r="AL545" s="301"/>
      <c r="AM545" s="301"/>
      <c r="AN545" s="301"/>
      <c r="AO545" s="301"/>
      <c r="AP545" s="301"/>
      <c r="AQ545" s="301"/>
      <c r="AR545" s="301"/>
      <c r="AS545" s="301"/>
    </row>
    <row r="546" spans="22:45" x14ac:dyDescent="0.25">
      <c r="V546" s="301"/>
      <c r="W546" s="301"/>
      <c r="X546" s="301"/>
      <c r="Y546" s="301"/>
      <c r="Z546" s="301"/>
      <c r="AA546" s="301"/>
      <c r="AB546" s="301"/>
      <c r="AC546" s="301"/>
      <c r="AD546" s="301"/>
      <c r="AE546" s="301"/>
      <c r="AF546" s="301"/>
      <c r="AG546" s="301"/>
      <c r="AH546" s="301"/>
      <c r="AI546" s="301"/>
      <c r="AJ546" s="301"/>
      <c r="AK546" s="301"/>
      <c r="AL546" s="301"/>
      <c r="AM546" s="301"/>
      <c r="AN546" s="301"/>
      <c r="AO546" s="301"/>
      <c r="AP546" s="301"/>
      <c r="AQ546" s="301"/>
      <c r="AR546" s="301"/>
      <c r="AS546" s="301"/>
    </row>
    <row r="547" spans="22:45" x14ac:dyDescent="0.25">
      <c r="V547" s="301"/>
      <c r="W547" s="301"/>
      <c r="X547" s="301"/>
      <c r="Y547" s="301"/>
      <c r="Z547" s="301"/>
      <c r="AA547" s="301"/>
      <c r="AB547" s="301"/>
      <c r="AC547" s="301"/>
      <c r="AD547" s="301"/>
      <c r="AE547" s="301"/>
      <c r="AF547" s="301"/>
      <c r="AG547" s="301"/>
      <c r="AH547" s="301"/>
      <c r="AI547" s="301"/>
      <c r="AJ547" s="301"/>
      <c r="AK547" s="301"/>
      <c r="AL547" s="301"/>
      <c r="AM547" s="301"/>
      <c r="AN547" s="301"/>
      <c r="AO547" s="301"/>
      <c r="AP547" s="301"/>
      <c r="AQ547" s="301"/>
      <c r="AR547" s="301"/>
      <c r="AS547" s="301"/>
    </row>
    <row r="548" spans="22:45" x14ac:dyDescent="0.25">
      <c r="V548" s="301"/>
      <c r="W548" s="301"/>
      <c r="X548" s="301"/>
      <c r="Y548" s="301"/>
      <c r="Z548" s="301"/>
      <c r="AA548" s="301"/>
      <c r="AB548" s="301"/>
      <c r="AC548" s="301"/>
      <c r="AD548" s="301"/>
      <c r="AE548" s="301"/>
      <c r="AF548" s="301"/>
      <c r="AG548" s="301"/>
      <c r="AH548" s="301"/>
      <c r="AI548" s="301"/>
      <c r="AJ548" s="301"/>
      <c r="AK548" s="301"/>
      <c r="AL548" s="301"/>
      <c r="AM548" s="301"/>
      <c r="AN548" s="301"/>
      <c r="AO548" s="301"/>
      <c r="AP548" s="301"/>
      <c r="AQ548" s="301"/>
      <c r="AR548" s="301"/>
      <c r="AS548" s="301"/>
    </row>
    <row r="549" spans="22:45" x14ac:dyDescent="0.25">
      <c r="V549" s="301"/>
      <c r="W549" s="301"/>
      <c r="X549" s="301"/>
      <c r="Y549" s="301"/>
      <c r="Z549" s="301"/>
      <c r="AA549" s="301"/>
      <c r="AB549" s="301"/>
      <c r="AC549" s="301"/>
      <c r="AD549" s="301"/>
      <c r="AE549" s="301"/>
      <c r="AF549" s="301"/>
      <c r="AG549" s="301"/>
      <c r="AH549" s="301"/>
      <c r="AI549" s="301"/>
      <c r="AJ549" s="301"/>
      <c r="AK549" s="301"/>
      <c r="AL549" s="301"/>
      <c r="AM549" s="301"/>
      <c r="AN549" s="301"/>
      <c r="AO549" s="301"/>
      <c r="AP549" s="301"/>
      <c r="AQ549" s="301"/>
      <c r="AR549" s="301"/>
      <c r="AS549" s="301"/>
    </row>
    <row r="550" spans="22:45" x14ac:dyDescent="0.25">
      <c r="V550" s="301"/>
      <c r="W550" s="301"/>
      <c r="X550" s="301"/>
      <c r="Y550" s="301"/>
      <c r="Z550" s="301"/>
      <c r="AA550" s="301"/>
      <c r="AB550" s="301"/>
      <c r="AC550" s="301"/>
      <c r="AD550" s="301"/>
      <c r="AE550" s="301"/>
      <c r="AF550" s="301"/>
      <c r="AG550" s="301"/>
      <c r="AH550" s="301"/>
      <c r="AI550" s="301"/>
      <c r="AJ550" s="301"/>
      <c r="AK550" s="301"/>
      <c r="AL550" s="301"/>
      <c r="AM550" s="301"/>
      <c r="AN550" s="301"/>
      <c r="AO550" s="301"/>
      <c r="AP550" s="301"/>
      <c r="AQ550" s="301"/>
      <c r="AR550" s="301"/>
      <c r="AS550" s="301"/>
    </row>
    <row r="551" spans="22:45" x14ac:dyDescent="0.25">
      <c r="V551" s="301"/>
      <c r="W551" s="301"/>
      <c r="X551" s="301"/>
      <c r="Y551" s="301"/>
      <c r="Z551" s="301"/>
      <c r="AA551" s="301"/>
      <c r="AB551" s="301"/>
      <c r="AC551" s="301"/>
      <c r="AD551" s="301"/>
      <c r="AE551" s="301"/>
      <c r="AF551" s="301"/>
      <c r="AG551" s="301"/>
      <c r="AH551" s="301"/>
      <c r="AI551" s="301"/>
      <c r="AJ551" s="301"/>
      <c r="AK551" s="301"/>
      <c r="AL551" s="301"/>
      <c r="AM551" s="301"/>
      <c r="AN551" s="301"/>
      <c r="AO551" s="301"/>
      <c r="AP551" s="301"/>
      <c r="AQ551" s="301"/>
      <c r="AR551" s="301"/>
      <c r="AS551" s="301"/>
    </row>
    <row r="552" spans="22:45" x14ac:dyDescent="0.25">
      <c r="V552" s="301"/>
      <c r="W552" s="301"/>
      <c r="X552" s="301"/>
      <c r="Y552" s="301"/>
      <c r="Z552" s="301"/>
      <c r="AA552" s="301"/>
      <c r="AB552" s="301"/>
      <c r="AC552" s="301"/>
      <c r="AD552" s="301"/>
      <c r="AE552" s="301"/>
      <c r="AF552" s="301"/>
      <c r="AG552" s="301"/>
      <c r="AH552" s="301"/>
      <c r="AI552" s="301"/>
      <c r="AJ552" s="301"/>
      <c r="AK552" s="301"/>
      <c r="AL552" s="301"/>
      <c r="AM552" s="301"/>
      <c r="AN552" s="301"/>
      <c r="AO552" s="301"/>
      <c r="AP552" s="301"/>
      <c r="AQ552" s="301"/>
      <c r="AR552" s="301"/>
      <c r="AS552" s="301"/>
    </row>
  </sheetData>
  <sheetProtection algorithmName="SHA-512" hashValue="9KptE5YcyzK1qZS+oKMz6ifBkKox32/C/wsLcXPG+jxI33QMlRJM5V39AXltB4oOjvmN/m+qGwHiMb90NoI16w==" saltValue="ix/YWiesnoSb9epshA0G6A==" spinCount="100000" sheet="1" objects="1" scenarios="1" formatColumns="0"/>
  <mergeCells count="13">
    <mergeCell ref="S14:S15"/>
    <mergeCell ref="K14:K15"/>
    <mergeCell ref="L14:L15"/>
    <mergeCell ref="M14:M15"/>
    <mergeCell ref="N14:O14"/>
    <mergeCell ref="Q14:Q15"/>
    <mergeCell ref="R14:R15"/>
    <mergeCell ref="K7:K12"/>
    <mergeCell ref="H14:J14"/>
    <mergeCell ref="B14:B15"/>
    <mergeCell ref="C14:C15"/>
    <mergeCell ref="D14:D15"/>
    <mergeCell ref="E14:G14"/>
  </mergeCells>
  <conditionalFormatting sqref="D16:D100">
    <cfRule type="cellIs" dxfId="5" priority="1" operator="equal">
      <formula>"ne"</formula>
    </cfRule>
  </conditionalFormatting>
  <conditionalFormatting sqref="E16:E100">
    <cfRule type="expression" dxfId="4" priority="6">
      <formula>C16="Jiné"</formula>
    </cfRule>
  </conditionalFormatting>
  <conditionalFormatting sqref="H16:H100">
    <cfRule type="expression" dxfId="3" priority="7">
      <formula>OR(C16="Obnovitelné palivo nebiologického původu",C16="Recyklované palivo",C16="Jiné")</formula>
    </cfRule>
  </conditionalFormatting>
  <conditionalFormatting sqref="U15">
    <cfRule type="cellIs" dxfId="1" priority="3" operator="equal">
      <formula>"CHYBA"</formula>
    </cfRule>
  </conditionalFormatting>
  <conditionalFormatting sqref="U16:U100">
    <cfRule type="cellIs" dxfId="0" priority="4" operator="equal">
      <formula>"zadat emise"</formula>
    </cfRule>
  </conditionalFormatting>
  <pageMargins left="0.7" right="0.7" top="0.78740157499999996" bottom="0.78740157499999996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0" id="{F0E46364-19BB-4941-B107-DB1880D84A77}">
            <xm:f>VLOOKUP($K16,'Seznamy a konstanty'!$H$5:$K$56,2,0)="zadat"</xm:f>
            <x14:dxf>
              <font>
                <color rgb="FF0000FF"/>
              </font>
              <fill>
                <patternFill>
                  <bgColor theme="0"/>
                </patternFill>
              </fill>
            </x14:dxf>
          </x14:cfRule>
          <xm:sqref>L16:L100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ECDD347B-5821-44D0-94D4-5529FF83936B}">
          <x14:formula1>
            <xm:f>'Seznamy a konstanty'!$H$96:$H$97</xm:f>
          </x14:formula1>
          <xm:sqref>D16:D100</xm:sqref>
        </x14:dataValidation>
        <x14:dataValidation type="list" allowBlank="1" showInputMessage="1" showErrorMessage="1" xr:uid="{00000000-0002-0000-0300-000001000000}">
          <x14:formula1>
            <xm:f>'Seznamy a konstanty'!$H$83:$H$88</xm:f>
          </x14:formula1>
          <xm:sqref>L16:L100</xm:sqref>
        </x14:dataValidation>
        <x14:dataValidation type="list" allowBlank="1" showInputMessage="1" showErrorMessage="1" xr:uid="{00000000-0002-0000-0300-000002000000}">
          <x14:formula1>
            <xm:f>'Seznamy a konstanty'!$C$16:$C$18</xm:f>
          </x14:formula1>
          <xm:sqref>E16:E100</xm:sqref>
        </x14:dataValidation>
        <x14:dataValidation type="list" allowBlank="1" showInputMessage="1" showErrorMessage="1" xr:uid="{E66C82DB-849A-4345-9E69-AC0577670F61}">
          <x14:formula1>
            <xm:f>'Seznamy a konstanty'!$B$23:$B$36</xm:f>
          </x14:formula1>
          <xm:sqref>C16:C100</xm:sqref>
        </x14:dataValidation>
        <x14:dataValidation type="list" allowBlank="1" showInputMessage="1" showErrorMessage="1" xr:uid="{7F49CEE4-4499-46E4-A97F-AFAD82560082}">
          <x14:formula1>
            <xm:f>'Seznamy a konstanty'!$M$5:$M$61</xm:f>
          </x14:formula1>
          <xm:sqref>Q16:Q100</xm:sqref>
        </x14:dataValidation>
        <x14:dataValidation type="list" allowBlank="1" showInputMessage="1" showErrorMessage="1" xr:uid="{8AC74BC6-5DB1-4A2B-99EC-2EC4CFCF6461}">
          <x14:formula1>
            <xm:f>'Seznamy a konstanty'!$H$5:$H$79</xm:f>
          </x14:formula1>
          <xm:sqref>K16:K100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92D050"/>
  </sheetPr>
  <dimension ref="A1:AE21"/>
  <sheetViews>
    <sheetView showGridLines="0" workbookViewId="0">
      <selection activeCell="C7" sqref="C7"/>
    </sheetView>
  </sheetViews>
  <sheetFormatPr defaultRowHeight="15.75" x14ac:dyDescent="0.25"/>
  <cols>
    <col min="1" max="1" width="4.5" customWidth="1"/>
    <col min="2" max="2" width="21.5" customWidth="1"/>
    <col min="3" max="3" width="11.5" customWidth="1"/>
    <col min="4" max="4" width="9.75" customWidth="1"/>
    <col min="5" max="5" width="13.625" customWidth="1"/>
  </cols>
  <sheetData>
    <row r="1" spans="1:31" x14ac:dyDescent="0.25">
      <c r="A1" s="31"/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</row>
    <row r="2" spans="1:31" ht="57.75" customHeight="1" x14ac:dyDescent="0.25">
      <c r="A2" s="31"/>
      <c r="B2" s="512" t="s">
        <v>326</v>
      </c>
      <c r="C2" s="512"/>
      <c r="D2" s="512"/>
      <c r="E2" s="512"/>
      <c r="F2" s="31"/>
      <c r="G2" s="31"/>
      <c r="H2" s="31"/>
      <c r="I2" s="31"/>
      <c r="J2" s="31"/>
      <c r="K2" s="31"/>
      <c r="L2" s="31"/>
      <c r="M2" s="31"/>
      <c r="N2" s="31"/>
      <c r="O2" s="31"/>
      <c r="P2" s="31"/>
      <c r="Q2" s="31"/>
      <c r="R2" s="31"/>
      <c r="S2" s="31"/>
      <c r="T2" s="31"/>
      <c r="U2" s="31"/>
      <c r="V2" s="31"/>
      <c r="W2" s="31"/>
      <c r="X2" s="31"/>
      <c r="Y2" s="31"/>
      <c r="Z2" s="31"/>
      <c r="AA2" s="31"/>
      <c r="AB2" s="31"/>
      <c r="AC2" s="31"/>
      <c r="AD2" s="31"/>
      <c r="AE2" s="31"/>
    </row>
    <row r="3" spans="1:31" ht="16.5" thickBot="1" x14ac:dyDescent="0.3">
      <c r="A3" s="31"/>
      <c r="B3" s="20"/>
      <c r="C3" s="31"/>
      <c r="D3" s="31"/>
      <c r="E3" s="31"/>
      <c r="F3" s="32"/>
      <c r="G3" s="31"/>
      <c r="H3" s="31"/>
      <c r="I3" s="31"/>
      <c r="J3" s="31"/>
      <c r="K3" s="31"/>
      <c r="L3" s="31"/>
      <c r="M3" s="31"/>
      <c r="N3" s="31"/>
      <c r="O3" s="31"/>
      <c r="P3" s="31"/>
      <c r="Q3" s="31"/>
      <c r="R3" s="31"/>
      <c r="S3" s="31"/>
      <c r="T3" s="31"/>
      <c r="U3" s="31"/>
      <c r="V3" s="31"/>
      <c r="W3" s="31"/>
      <c r="X3" s="31"/>
      <c r="Y3" s="31"/>
      <c r="Z3" s="31"/>
      <c r="AA3" s="31"/>
      <c r="AB3" s="31"/>
      <c r="AC3" s="31"/>
      <c r="AD3" s="31"/>
      <c r="AE3" s="31"/>
    </row>
    <row r="4" spans="1:31" ht="16.5" thickBot="1" x14ac:dyDescent="0.3">
      <c r="A4" s="31"/>
      <c r="B4" s="505" t="s">
        <v>144</v>
      </c>
      <c r="C4" s="506"/>
      <c r="D4" s="506"/>
      <c r="E4" s="507"/>
      <c r="F4" s="31"/>
      <c r="G4" s="31"/>
      <c r="H4" s="31"/>
      <c r="I4" s="31"/>
      <c r="J4" s="31"/>
      <c r="K4" s="31"/>
      <c r="L4" s="31"/>
      <c r="M4" s="31"/>
      <c r="N4" s="31"/>
      <c r="O4" s="31"/>
      <c r="P4" s="31"/>
      <c r="Q4" s="31"/>
      <c r="R4" s="31"/>
      <c r="S4" s="31"/>
      <c r="T4" s="31"/>
      <c r="U4" s="31"/>
      <c r="V4" s="31"/>
      <c r="W4" s="31"/>
      <c r="X4" s="31"/>
      <c r="Y4" s="31"/>
      <c r="Z4" s="31"/>
      <c r="AA4" s="31"/>
      <c r="AB4" s="31"/>
      <c r="AC4" s="31"/>
      <c r="AD4" s="31"/>
      <c r="AE4" s="31"/>
    </row>
    <row r="5" spans="1:31" ht="31.5" customHeight="1" x14ac:dyDescent="0.25">
      <c r="A5" s="31"/>
      <c r="B5" s="510"/>
      <c r="C5" s="508" t="s">
        <v>95</v>
      </c>
      <c r="D5" s="509"/>
      <c r="E5" s="253" t="s">
        <v>146</v>
      </c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</row>
    <row r="6" spans="1:31" ht="21.95" customHeight="1" x14ac:dyDescent="0.25">
      <c r="A6" s="31"/>
      <c r="B6" s="511"/>
      <c r="C6" s="254" t="s">
        <v>220</v>
      </c>
      <c r="D6" s="369" t="s">
        <v>96</v>
      </c>
      <c r="E6" s="368" t="s">
        <v>221</v>
      </c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</row>
    <row r="7" spans="1:31" ht="20.100000000000001" customHeight="1" thickBot="1" x14ac:dyDescent="0.3">
      <c r="A7" s="31"/>
      <c r="B7" s="251" t="s">
        <v>145</v>
      </c>
      <c r="C7" s="252">
        <v>1000</v>
      </c>
      <c r="D7" s="378">
        <f>IF(C7=0,0,C7*3.6)</f>
        <v>3600</v>
      </c>
      <c r="E7" s="378">
        <f>D7*183/1000</f>
        <v>658.8</v>
      </c>
      <c r="F7" s="31"/>
      <c r="G7" s="31"/>
      <c r="H7" s="31"/>
      <c r="I7" s="31"/>
      <c r="J7" s="31"/>
      <c r="K7" s="31"/>
      <c r="L7" s="31"/>
      <c r="M7" s="31"/>
      <c r="N7" s="31"/>
      <c r="O7" s="31"/>
      <c r="P7" s="31"/>
      <c r="Q7" s="31"/>
      <c r="R7" s="31"/>
      <c r="S7" s="31"/>
      <c r="T7" s="31"/>
      <c r="U7" s="31"/>
      <c r="V7" s="31"/>
      <c r="W7" s="31"/>
      <c r="X7" s="31"/>
      <c r="Y7" s="31"/>
      <c r="Z7" s="31"/>
      <c r="AA7" s="31"/>
      <c r="AB7" s="31"/>
      <c r="AC7" s="31"/>
      <c r="AD7" s="31"/>
      <c r="AE7" s="31"/>
    </row>
    <row r="8" spans="1:31" x14ac:dyDescent="0.25">
      <c r="A8" s="31"/>
      <c r="B8" s="31"/>
      <c r="C8" s="31"/>
      <c r="D8" s="31"/>
      <c r="E8" s="31"/>
      <c r="F8" s="31"/>
      <c r="G8" s="31"/>
      <c r="H8" s="31"/>
      <c r="I8" s="31"/>
      <c r="J8" s="31"/>
      <c r="K8" s="31"/>
      <c r="L8" s="31"/>
      <c r="M8" s="31"/>
      <c r="N8" s="31"/>
      <c r="O8" s="31"/>
      <c r="P8" s="31"/>
      <c r="Q8" s="31"/>
      <c r="R8" s="31"/>
      <c r="S8" s="31"/>
      <c r="T8" s="31"/>
      <c r="U8" s="31"/>
      <c r="V8" s="31"/>
      <c r="W8" s="31"/>
      <c r="X8" s="31"/>
      <c r="Y8" s="31"/>
      <c r="Z8" s="31"/>
      <c r="AA8" s="31"/>
      <c r="AB8" s="31"/>
      <c r="AC8" s="31"/>
      <c r="AD8" s="31"/>
      <c r="AE8" s="31"/>
    </row>
    <row r="9" spans="1:31" x14ac:dyDescent="0.25">
      <c r="A9" s="31"/>
      <c r="B9" s="31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</row>
    <row r="10" spans="1:31" x14ac:dyDescent="0.25">
      <c r="A10" s="31"/>
      <c r="B10" s="31"/>
      <c r="C10" s="31"/>
      <c r="D10" s="31"/>
      <c r="E10" s="31"/>
      <c r="F10" s="31"/>
      <c r="G10" s="31"/>
      <c r="H10" s="31"/>
      <c r="I10" s="31"/>
      <c r="J10" s="31"/>
      <c r="K10" s="31"/>
      <c r="L10" s="31"/>
      <c r="M10" s="31"/>
      <c r="N10" s="31"/>
      <c r="O10" s="31"/>
      <c r="P10" s="31"/>
      <c r="Q10" s="31"/>
      <c r="R10" s="31"/>
      <c r="S10" s="31"/>
      <c r="T10" s="31"/>
      <c r="U10" s="31"/>
      <c r="V10" s="31"/>
      <c r="W10" s="31"/>
      <c r="X10" s="31"/>
      <c r="Y10" s="31"/>
      <c r="Z10" s="31"/>
      <c r="AA10" s="31"/>
      <c r="AB10" s="31"/>
      <c r="AC10" s="31"/>
      <c r="AD10" s="31"/>
      <c r="AE10" s="31"/>
    </row>
    <row r="11" spans="1:31" x14ac:dyDescent="0.25">
      <c r="A11" s="31"/>
      <c r="B11" s="31"/>
      <c r="C11" s="31"/>
      <c r="D11" s="31"/>
      <c r="E11" s="31"/>
      <c r="F11" s="31"/>
      <c r="G11" s="31"/>
      <c r="H11" s="31"/>
      <c r="I11" s="31"/>
      <c r="J11" s="31"/>
      <c r="K11" s="31"/>
      <c r="L11" s="31"/>
      <c r="M11" s="31"/>
      <c r="N11" s="31"/>
      <c r="O11" s="31"/>
      <c r="P11" s="31"/>
      <c r="Q11" s="31"/>
      <c r="R11" s="31"/>
      <c r="S11" s="31"/>
      <c r="T11" s="31"/>
      <c r="U11" s="31"/>
      <c r="V11" s="31"/>
      <c r="W11" s="31"/>
      <c r="X11" s="31"/>
      <c r="Y11" s="31"/>
      <c r="Z11" s="31"/>
      <c r="AA11" s="31"/>
      <c r="AB11" s="31"/>
      <c r="AC11" s="31"/>
      <c r="AD11" s="31"/>
      <c r="AE11" s="31"/>
    </row>
    <row r="12" spans="1:31" x14ac:dyDescent="0.25">
      <c r="A12" s="31"/>
      <c r="B12" s="31"/>
      <c r="C12" s="31"/>
      <c r="D12" s="31"/>
      <c r="E12" s="31"/>
      <c r="F12" s="31"/>
      <c r="G12" s="31"/>
      <c r="H12" s="31"/>
      <c r="I12" s="31"/>
      <c r="J12" s="31"/>
      <c r="K12" s="31"/>
      <c r="L12" s="31"/>
      <c r="M12" s="31"/>
      <c r="N12" s="31"/>
      <c r="O12" s="31"/>
      <c r="P12" s="31"/>
      <c r="Q12" s="31"/>
      <c r="R12" s="31"/>
      <c r="S12" s="31"/>
      <c r="T12" s="31"/>
      <c r="U12" s="31"/>
      <c r="V12" s="31"/>
      <c r="W12" s="31"/>
      <c r="X12" s="31"/>
      <c r="Y12" s="31"/>
      <c r="Z12" s="31"/>
      <c r="AA12" s="31"/>
      <c r="AB12" s="31"/>
      <c r="AC12" s="31"/>
      <c r="AD12" s="31"/>
      <c r="AE12" s="31"/>
    </row>
    <row r="13" spans="1:31" x14ac:dyDescent="0.25">
      <c r="A13" s="31"/>
      <c r="B13" s="31"/>
      <c r="C13" s="31"/>
      <c r="D13" s="31"/>
      <c r="E13" s="31"/>
      <c r="F13" s="31"/>
      <c r="G13" s="31"/>
      <c r="H13" s="31"/>
      <c r="I13" s="31"/>
      <c r="J13" s="31"/>
      <c r="K13" s="31"/>
      <c r="L13" s="31"/>
      <c r="M13" s="31"/>
      <c r="N13" s="31"/>
      <c r="O13" s="31"/>
      <c r="P13" s="31"/>
      <c r="Q13" s="31"/>
      <c r="R13" s="31"/>
      <c r="S13" s="31"/>
      <c r="T13" s="31"/>
      <c r="U13" s="31"/>
      <c r="V13" s="31"/>
      <c r="W13" s="31"/>
      <c r="X13" s="31"/>
      <c r="Y13" s="31"/>
      <c r="Z13" s="31"/>
      <c r="AA13" s="31"/>
      <c r="AB13" s="31"/>
      <c r="AC13" s="31"/>
      <c r="AD13" s="31"/>
      <c r="AE13" s="31"/>
    </row>
    <row r="14" spans="1:31" x14ac:dyDescent="0.25">
      <c r="A14" s="31"/>
      <c r="B14" s="31"/>
      <c r="C14" s="31"/>
      <c r="D14" s="31"/>
      <c r="E14" s="31"/>
      <c r="F14" s="31"/>
      <c r="G14" s="31"/>
      <c r="H14" s="31"/>
      <c r="I14" s="31"/>
      <c r="J14" s="31"/>
      <c r="K14" s="31"/>
      <c r="L14" s="31"/>
      <c r="M14" s="31"/>
      <c r="N14" s="31"/>
      <c r="O14" s="31"/>
      <c r="P14" s="31"/>
      <c r="Q14" s="31"/>
      <c r="R14" s="31"/>
      <c r="S14" s="31"/>
      <c r="T14" s="31"/>
      <c r="U14" s="31"/>
      <c r="V14" s="31"/>
      <c r="W14" s="31"/>
      <c r="X14" s="31"/>
      <c r="Y14" s="31"/>
      <c r="Z14" s="31"/>
      <c r="AA14" s="31"/>
      <c r="AB14" s="31"/>
      <c r="AC14" s="31"/>
      <c r="AD14" s="31"/>
      <c r="AE14" s="31"/>
    </row>
    <row r="15" spans="1:31" x14ac:dyDescent="0.25">
      <c r="A15" s="31"/>
      <c r="B15" s="31"/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</row>
    <row r="16" spans="1:31" x14ac:dyDescent="0.25">
      <c r="A16" s="31"/>
      <c r="B16" s="31"/>
      <c r="C16" s="31"/>
      <c r="D16" s="31"/>
      <c r="E16" s="31"/>
      <c r="F16" s="31"/>
      <c r="G16" s="31"/>
      <c r="H16" s="31"/>
      <c r="I16" s="31"/>
      <c r="J16" s="31"/>
      <c r="K16" s="31"/>
      <c r="L16" s="31"/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1"/>
      <c r="X16" s="31"/>
      <c r="Y16" s="31"/>
      <c r="Z16" s="31"/>
      <c r="AA16" s="31"/>
      <c r="AB16" s="31"/>
      <c r="AC16" s="31"/>
      <c r="AD16" s="31"/>
      <c r="AE16" s="31"/>
    </row>
    <row r="17" spans="1:31" x14ac:dyDescent="0.25">
      <c r="A17" s="31"/>
      <c r="B17" s="31"/>
      <c r="C17" s="31"/>
      <c r="D17" s="31"/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  <c r="Y17" s="31"/>
      <c r="Z17" s="31"/>
      <c r="AA17" s="31"/>
      <c r="AB17" s="31"/>
      <c r="AC17" s="31"/>
      <c r="AD17" s="31"/>
      <c r="AE17" s="31"/>
    </row>
    <row r="18" spans="1:31" x14ac:dyDescent="0.25">
      <c r="A18" s="31"/>
      <c r="B18" s="31"/>
      <c r="C18" s="31"/>
      <c r="D18" s="31"/>
      <c r="E18" s="31"/>
      <c r="F18" s="31"/>
      <c r="G18" s="31"/>
      <c r="H18" s="31"/>
      <c r="I18" s="31"/>
      <c r="J18" s="31"/>
      <c r="K18" s="31"/>
      <c r="L18" s="31"/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 s="31"/>
      <c r="Y18" s="31"/>
      <c r="Z18" s="31"/>
      <c r="AA18" s="31"/>
      <c r="AB18" s="31"/>
      <c r="AC18" s="31"/>
      <c r="AD18" s="31"/>
      <c r="AE18" s="31"/>
    </row>
    <row r="19" spans="1:31" x14ac:dyDescent="0.25">
      <c r="A19" s="31"/>
      <c r="B19" s="31"/>
      <c r="C19" s="31"/>
      <c r="D19" s="31"/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1"/>
      <c r="X19" s="31"/>
      <c r="Y19" s="31"/>
      <c r="Z19" s="31"/>
      <c r="AA19" s="31"/>
      <c r="AB19" s="31"/>
      <c r="AC19" s="31"/>
      <c r="AD19" s="31"/>
      <c r="AE19" s="31"/>
    </row>
    <row r="20" spans="1:31" x14ac:dyDescent="0.25">
      <c r="A20" s="31"/>
      <c r="B20" s="31"/>
      <c r="C20" s="31"/>
      <c r="D20" s="31"/>
      <c r="E20" s="31"/>
      <c r="F20" s="31"/>
      <c r="G20" s="31"/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1"/>
      <c r="X20" s="31"/>
      <c r="Y20" s="31"/>
      <c r="Z20" s="31"/>
      <c r="AA20" s="31"/>
      <c r="AB20" s="31"/>
      <c r="AC20" s="31"/>
      <c r="AD20" s="31"/>
      <c r="AE20" s="31"/>
    </row>
    <row r="21" spans="1:31" x14ac:dyDescent="0.25">
      <c r="A21" s="31"/>
      <c r="B21" s="31"/>
      <c r="C21" s="31"/>
      <c r="D21" s="31"/>
      <c r="E21" s="31"/>
      <c r="F21" s="31"/>
      <c r="G21" s="31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 s="31"/>
      <c r="Y21" s="31"/>
      <c r="Z21" s="31"/>
      <c r="AA21" s="31"/>
      <c r="AB21" s="31"/>
      <c r="AC21" s="31"/>
      <c r="AD21" s="31"/>
      <c r="AE21" s="31"/>
    </row>
  </sheetData>
  <sheetProtection algorithmName="SHA-512" hashValue="4/ZyGrA0VBGB2rO9Rhs/09uuDjsUXIKqvHke6DktMJgyd87a+PwctHZnoLPiOTHbV8ThL0J4cCod0XfmOj5zng==" saltValue="TFg+tGeKdemZ8AdEZ9OSzQ==" spinCount="100000" sheet="1" objects="1" scenarios="1"/>
  <mergeCells count="4">
    <mergeCell ref="B4:E4"/>
    <mergeCell ref="C5:D5"/>
    <mergeCell ref="B5:B6"/>
    <mergeCell ref="B2:E2"/>
  </mergeCells>
  <pageMargins left="0.7" right="0.7" top="0.78740157499999996" bottom="0.78740157499999996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92D050"/>
  </sheetPr>
  <dimension ref="A1:AC119"/>
  <sheetViews>
    <sheetView zoomScaleNormal="100" workbookViewId="0">
      <selection activeCell="C7" sqref="C7"/>
    </sheetView>
  </sheetViews>
  <sheetFormatPr defaultRowHeight="15.75" x14ac:dyDescent="0.25"/>
  <cols>
    <col min="1" max="1" width="3.25" customWidth="1"/>
    <col min="2" max="4" width="17.375" customWidth="1"/>
    <col min="5" max="5" width="11.75" customWidth="1"/>
    <col min="6" max="6" width="4.875" customWidth="1"/>
    <col min="7" max="9" width="17.375" customWidth="1"/>
    <col min="10" max="10" width="11.75" customWidth="1"/>
  </cols>
  <sheetData>
    <row r="1" spans="1:29" x14ac:dyDescent="0.25">
      <c r="A1" s="33"/>
      <c r="B1" s="33"/>
      <c r="C1" s="34"/>
      <c r="D1" s="34"/>
      <c r="E1" s="34"/>
      <c r="F1" s="34"/>
      <c r="G1" s="33"/>
      <c r="H1" s="34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  <c r="AA1" s="34"/>
      <c r="AB1" s="34"/>
      <c r="AC1" s="34"/>
    </row>
    <row r="2" spans="1:29" ht="33.75" customHeight="1" x14ac:dyDescent="0.25">
      <c r="A2" s="33"/>
      <c r="B2" s="513" t="s">
        <v>160</v>
      </c>
      <c r="C2" s="514"/>
      <c r="D2" s="514"/>
      <c r="E2" s="514"/>
      <c r="F2" s="514"/>
      <c r="G2" s="514"/>
      <c r="H2" s="514"/>
      <c r="I2" s="514"/>
      <c r="J2" s="514"/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  <c r="X2" s="33"/>
      <c r="Y2" s="33"/>
      <c r="Z2" s="33"/>
      <c r="AA2" s="33"/>
      <c r="AB2" s="33"/>
      <c r="AC2" s="33"/>
    </row>
    <row r="3" spans="1:29" ht="16.5" thickBot="1" x14ac:dyDescent="0.3">
      <c r="A3" s="33"/>
      <c r="B3" s="33"/>
      <c r="C3" s="33"/>
      <c r="D3" s="33"/>
      <c r="E3" s="33"/>
      <c r="F3" s="33"/>
      <c r="G3" s="33"/>
      <c r="H3" s="33"/>
      <c r="I3" s="33"/>
      <c r="J3" s="33"/>
      <c r="K3" s="19"/>
      <c r="L3" s="33"/>
      <c r="M3" s="33"/>
      <c r="N3" s="33"/>
      <c r="O3" s="33"/>
      <c r="P3" s="33"/>
      <c r="Q3" s="33"/>
      <c r="R3" s="33"/>
      <c r="S3" s="33"/>
      <c r="T3" s="33"/>
      <c r="U3" s="33"/>
      <c r="V3" s="33"/>
      <c r="W3" s="33"/>
      <c r="X3" s="33"/>
      <c r="Y3" s="33"/>
      <c r="Z3" s="33"/>
      <c r="AA3" s="33"/>
      <c r="AB3" s="33"/>
      <c r="AC3" s="33"/>
    </row>
    <row r="4" spans="1:29" ht="44.25" customHeight="1" thickBot="1" x14ac:dyDescent="0.3">
      <c r="A4" s="33"/>
      <c r="B4" s="520" t="s">
        <v>147</v>
      </c>
      <c r="C4" s="521"/>
      <c r="D4" s="522"/>
      <c r="E4" s="430">
        <f>SUM(J7:J100)-SUM(E7:E100)</f>
        <v>200</v>
      </c>
      <c r="F4" s="92"/>
      <c r="G4" s="255"/>
      <c r="H4" s="93"/>
      <c r="I4" s="93"/>
      <c r="J4" s="9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</row>
    <row r="5" spans="1:29" ht="66" customHeight="1" x14ac:dyDescent="0.25">
      <c r="A5" s="10"/>
      <c r="B5" s="515" t="s">
        <v>159</v>
      </c>
      <c r="C5" s="516"/>
      <c r="D5" s="516"/>
      <c r="E5" s="517"/>
      <c r="F5" s="86"/>
      <c r="G5" s="518" t="s">
        <v>170</v>
      </c>
      <c r="H5" s="516"/>
      <c r="I5" s="516"/>
      <c r="J5" s="519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</row>
    <row r="6" spans="1:29" ht="63" customHeight="1" x14ac:dyDescent="0.25">
      <c r="A6" s="33"/>
      <c r="B6" s="88" t="s">
        <v>87</v>
      </c>
      <c r="C6" s="36" t="s">
        <v>88</v>
      </c>
      <c r="D6" s="38" t="s">
        <v>89</v>
      </c>
      <c r="E6" s="181" t="s">
        <v>209</v>
      </c>
      <c r="F6" s="87"/>
      <c r="G6" s="35" t="s">
        <v>87</v>
      </c>
      <c r="H6" s="36" t="s">
        <v>88</v>
      </c>
      <c r="I6" s="38" t="s">
        <v>89</v>
      </c>
      <c r="J6" s="182" t="s">
        <v>209</v>
      </c>
      <c r="K6" s="33"/>
      <c r="L6" s="33"/>
      <c r="M6" s="33"/>
      <c r="N6" s="33"/>
      <c r="O6" s="33"/>
      <c r="P6" s="33"/>
      <c r="Q6" s="33"/>
      <c r="R6" s="33"/>
      <c r="S6" s="33"/>
      <c r="T6" s="33"/>
      <c r="U6" s="33"/>
      <c r="V6" s="33"/>
      <c r="W6" s="33"/>
      <c r="X6" s="33"/>
      <c r="Y6" s="33"/>
      <c r="Z6" s="33"/>
      <c r="AA6" s="33"/>
      <c r="AB6" s="33"/>
      <c r="AC6" s="33"/>
    </row>
    <row r="7" spans="1:29" x14ac:dyDescent="0.25">
      <c r="A7" s="33"/>
      <c r="B7" s="89"/>
      <c r="C7" s="40" t="s">
        <v>90</v>
      </c>
      <c r="D7" s="42" t="s">
        <v>90</v>
      </c>
      <c r="E7" s="111">
        <v>100</v>
      </c>
      <c r="F7" s="87"/>
      <c r="G7" s="39"/>
      <c r="H7" s="40" t="s">
        <v>90</v>
      </c>
      <c r="I7" s="42" t="s">
        <v>90</v>
      </c>
      <c r="J7" s="113">
        <v>300</v>
      </c>
      <c r="K7" s="33"/>
      <c r="L7" s="33"/>
      <c r="M7" s="33"/>
      <c r="N7" s="33"/>
      <c r="O7" s="33"/>
      <c r="P7" s="33"/>
      <c r="Q7" s="33"/>
      <c r="R7" s="33"/>
      <c r="S7" s="33"/>
      <c r="T7" s="33"/>
      <c r="U7" s="33"/>
      <c r="V7" s="33"/>
      <c r="W7" s="33"/>
      <c r="X7" s="33"/>
      <c r="Y7" s="33"/>
      <c r="Z7" s="33"/>
      <c r="AA7" s="33"/>
      <c r="AB7" s="33"/>
      <c r="AC7" s="33"/>
    </row>
    <row r="8" spans="1:29" x14ac:dyDescent="0.25">
      <c r="A8" s="33"/>
      <c r="B8" s="90"/>
      <c r="C8" s="44"/>
      <c r="D8" s="46"/>
      <c r="E8" s="112"/>
      <c r="F8" s="87"/>
      <c r="G8" s="43"/>
      <c r="H8" s="44"/>
      <c r="I8" s="46"/>
      <c r="J8" s="114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3"/>
      <c r="AA8" s="33"/>
      <c r="AB8" s="33"/>
      <c r="AC8" s="33"/>
    </row>
    <row r="9" spans="1:29" x14ac:dyDescent="0.25">
      <c r="A9" s="33"/>
      <c r="B9" s="91"/>
      <c r="C9" s="44"/>
      <c r="D9" s="46"/>
      <c r="E9" s="112"/>
      <c r="F9" s="87"/>
      <c r="G9" s="47"/>
      <c r="H9" s="44"/>
      <c r="I9" s="46"/>
      <c r="J9" s="114"/>
      <c r="K9" s="33"/>
      <c r="L9" s="33"/>
      <c r="M9" s="33"/>
      <c r="N9" s="33"/>
      <c r="O9" s="33"/>
      <c r="P9" s="33"/>
      <c r="Q9" s="33"/>
      <c r="R9" s="33"/>
      <c r="S9" s="33"/>
      <c r="T9" s="33"/>
      <c r="U9" s="33"/>
      <c r="V9" s="33"/>
      <c r="W9" s="33"/>
      <c r="X9" s="33"/>
      <c r="Y9" s="33"/>
      <c r="Z9" s="33"/>
      <c r="AA9" s="33"/>
      <c r="AB9" s="33"/>
      <c r="AC9" s="33"/>
    </row>
    <row r="10" spans="1:29" x14ac:dyDescent="0.25">
      <c r="A10" s="33"/>
      <c r="B10" s="91"/>
      <c r="C10" s="44"/>
      <c r="D10" s="46"/>
      <c r="E10" s="112"/>
      <c r="F10" s="87"/>
      <c r="G10" s="47"/>
      <c r="H10" s="44"/>
      <c r="I10" s="46"/>
      <c r="J10" s="114"/>
      <c r="K10" s="33"/>
      <c r="L10" s="33"/>
      <c r="M10" s="33"/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33"/>
      <c r="Y10" s="33"/>
      <c r="Z10" s="33"/>
      <c r="AA10" s="33"/>
      <c r="AB10" s="33"/>
      <c r="AC10" s="33"/>
    </row>
    <row r="11" spans="1:29" x14ac:dyDescent="0.25">
      <c r="A11" s="33"/>
      <c r="B11" s="91"/>
      <c r="C11" s="44"/>
      <c r="D11" s="46"/>
      <c r="E11" s="112"/>
      <c r="F11" s="87"/>
      <c r="G11" s="47"/>
      <c r="H11" s="44"/>
      <c r="I11" s="46"/>
      <c r="J11" s="114"/>
      <c r="K11" s="33"/>
      <c r="L11" s="33"/>
      <c r="M11" s="33"/>
      <c r="N11" s="33"/>
      <c r="O11" s="33"/>
      <c r="P11" s="33"/>
      <c r="Q11" s="33"/>
      <c r="R11" s="33"/>
      <c r="S11" s="33"/>
      <c r="T11" s="33"/>
      <c r="U11" s="33"/>
      <c r="V11" s="33"/>
      <c r="W11" s="33"/>
      <c r="X11" s="33"/>
      <c r="Y11" s="33"/>
      <c r="Z11" s="33"/>
      <c r="AA11" s="33"/>
      <c r="AB11" s="33"/>
      <c r="AC11" s="33"/>
    </row>
    <row r="12" spans="1:29" x14ac:dyDescent="0.25">
      <c r="A12" s="33"/>
      <c r="B12" s="91"/>
      <c r="C12" s="44"/>
      <c r="D12" s="46"/>
      <c r="E12" s="112"/>
      <c r="F12" s="87"/>
      <c r="G12" s="47"/>
      <c r="H12" s="44"/>
      <c r="I12" s="46"/>
      <c r="J12" s="114"/>
      <c r="K12" s="33"/>
      <c r="L12" s="33"/>
      <c r="M12" s="33"/>
      <c r="N12" s="33"/>
      <c r="O12" s="33"/>
      <c r="P12" s="33"/>
      <c r="Q12" s="33"/>
      <c r="R12" s="33"/>
      <c r="S12" s="33"/>
      <c r="T12" s="33"/>
      <c r="U12" s="33"/>
      <c r="V12" s="33"/>
      <c r="W12" s="33"/>
      <c r="X12" s="33"/>
      <c r="Y12" s="33"/>
      <c r="Z12" s="33"/>
      <c r="AA12" s="33"/>
      <c r="AB12" s="33"/>
      <c r="AC12" s="33"/>
    </row>
    <row r="13" spans="1:29" x14ac:dyDescent="0.25">
      <c r="A13" s="33"/>
      <c r="B13" s="91"/>
      <c r="C13" s="44"/>
      <c r="D13" s="46"/>
      <c r="E13" s="112"/>
      <c r="F13" s="87"/>
      <c r="G13" s="47"/>
      <c r="H13" s="44"/>
      <c r="I13" s="46"/>
      <c r="J13" s="114"/>
      <c r="K13" s="33"/>
      <c r="L13" s="33"/>
      <c r="M13" s="33"/>
      <c r="N13" s="33"/>
      <c r="O13" s="33"/>
      <c r="P13" s="33"/>
      <c r="Q13" s="33"/>
      <c r="R13" s="33"/>
      <c r="S13" s="33"/>
      <c r="T13" s="33"/>
      <c r="U13" s="33"/>
      <c r="V13" s="33"/>
      <c r="W13" s="33"/>
      <c r="X13" s="33"/>
      <c r="Y13" s="33"/>
      <c r="Z13" s="33"/>
      <c r="AA13" s="33"/>
      <c r="AB13" s="33"/>
      <c r="AC13" s="33"/>
    </row>
    <row r="14" spans="1:29" x14ac:dyDescent="0.25">
      <c r="A14" s="33"/>
      <c r="B14" s="91"/>
      <c r="C14" s="44"/>
      <c r="D14" s="46"/>
      <c r="E14" s="112"/>
      <c r="F14" s="87"/>
      <c r="G14" s="47"/>
      <c r="H14" s="44"/>
      <c r="I14" s="46"/>
      <c r="J14" s="114"/>
      <c r="K14" s="33"/>
      <c r="L14" s="33"/>
      <c r="M14" s="33"/>
      <c r="N14" s="33"/>
      <c r="O14" s="33"/>
      <c r="P14" s="33"/>
      <c r="Q14" s="33"/>
      <c r="R14" s="33"/>
      <c r="S14" s="33"/>
      <c r="T14" s="33"/>
      <c r="U14" s="33"/>
      <c r="V14" s="33"/>
      <c r="W14" s="33"/>
      <c r="X14" s="33"/>
      <c r="Y14" s="33"/>
      <c r="Z14" s="33"/>
      <c r="AA14" s="33"/>
      <c r="AB14" s="33"/>
      <c r="AC14" s="33"/>
    </row>
    <row r="15" spans="1:29" x14ac:dyDescent="0.25">
      <c r="A15" s="33"/>
      <c r="B15" s="91"/>
      <c r="C15" s="44"/>
      <c r="D15" s="46"/>
      <c r="E15" s="112"/>
      <c r="F15" s="87"/>
      <c r="G15" s="47"/>
      <c r="H15" s="44"/>
      <c r="I15" s="46"/>
      <c r="J15" s="114"/>
      <c r="K15" s="33"/>
      <c r="L15" s="33"/>
      <c r="M15" s="33"/>
      <c r="N15" s="33"/>
      <c r="O15" s="33"/>
      <c r="P15" s="33"/>
      <c r="Q15" s="33"/>
      <c r="R15" s="33"/>
      <c r="S15" s="33"/>
      <c r="T15" s="33"/>
      <c r="U15" s="33"/>
      <c r="V15" s="33"/>
      <c r="W15" s="33"/>
      <c r="X15" s="33"/>
      <c r="Y15" s="33"/>
      <c r="Z15" s="33"/>
      <c r="AA15" s="33"/>
      <c r="AB15" s="33"/>
      <c r="AC15" s="33"/>
    </row>
    <row r="16" spans="1:29" x14ac:dyDescent="0.25">
      <c r="A16" s="33"/>
      <c r="B16" s="91"/>
      <c r="C16" s="44"/>
      <c r="D16" s="46"/>
      <c r="E16" s="112"/>
      <c r="F16" s="87"/>
      <c r="G16" s="47"/>
      <c r="H16" s="44"/>
      <c r="I16" s="46"/>
      <c r="J16" s="114"/>
      <c r="K16" s="33"/>
      <c r="L16" s="33"/>
      <c r="M16" s="33"/>
      <c r="N16" s="33"/>
      <c r="O16" s="33"/>
      <c r="P16" s="33"/>
      <c r="Q16" s="33"/>
      <c r="R16" s="33"/>
      <c r="S16" s="33"/>
      <c r="T16" s="33"/>
      <c r="U16" s="33"/>
      <c r="V16" s="33"/>
      <c r="W16" s="33"/>
      <c r="X16" s="33"/>
      <c r="Y16" s="33"/>
      <c r="Z16" s="33"/>
      <c r="AA16" s="33"/>
      <c r="AB16" s="33"/>
      <c r="AC16" s="33"/>
    </row>
    <row r="17" spans="1:29" x14ac:dyDescent="0.25">
      <c r="A17" s="33"/>
      <c r="B17" s="91"/>
      <c r="C17" s="44"/>
      <c r="D17" s="46"/>
      <c r="E17" s="112"/>
      <c r="F17" s="87"/>
      <c r="G17" s="47"/>
      <c r="H17" s="44"/>
      <c r="I17" s="46"/>
      <c r="J17" s="114"/>
      <c r="K17" s="33"/>
      <c r="L17" s="33"/>
      <c r="M17" s="33"/>
      <c r="N17" s="33"/>
      <c r="O17" s="33"/>
      <c r="P17" s="33"/>
      <c r="Q17" s="33"/>
      <c r="R17" s="33"/>
      <c r="S17" s="33"/>
      <c r="T17" s="33"/>
      <c r="U17" s="33"/>
      <c r="V17" s="33"/>
      <c r="W17" s="33"/>
      <c r="X17" s="33"/>
      <c r="Y17" s="33"/>
      <c r="Z17" s="33"/>
      <c r="AA17" s="33"/>
      <c r="AB17" s="33"/>
      <c r="AC17" s="33"/>
    </row>
    <row r="18" spans="1:29" x14ac:dyDescent="0.25">
      <c r="A18" s="33"/>
      <c r="B18" s="91"/>
      <c r="C18" s="44"/>
      <c r="D18" s="46"/>
      <c r="E18" s="112"/>
      <c r="F18" s="87"/>
      <c r="G18" s="47"/>
      <c r="H18" s="44"/>
      <c r="I18" s="46"/>
      <c r="J18" s="114"/>
      <c r="K18" s="33"/>
      <c r="L18" s="33"/>
      <c r="M18" s="33"/>
      <c r="N18" s="33"/>
      <c r="O18" s="33"/>
      <c r="P18" s="33"/>
      <c r="Q18" s="33"/>
      <c r="R18" s="33"/>
      <c r="S18" s="33"/>
      <c r="T18" s="33"/>
      <c r="U18" s="33"/>
      <c r="V18" s="33"/>
      <c r="W18" s="33"/>
      <c r="X18" s="33"/>
      <c r="Y18" s="33"/>
      <c r="Z18" s="33"/>
      <c r="AA18" s="33"/>
      <c r="AB18" s="33"/>
      <c r="AC18" s="33"/>
    </row>
    <row r="19" spans="1:29" x14ac:dyDescent="0.25">
      <c r="A19" s="33"/>
      <c r="B19" s="91"/>
      <c r="C19" s="44"/>
      <c r="D19" s="46"/>
      <c r="E19" s="112"/>
      <c r="F19" s="87"/>
      <c r="G19" s="47"/>
      <c r="H19" s="44"/>
      <c r="I19" s="46"/>
      <c r="J19" s="114"/>
      <c r="K19" s="33"/>
      <c r="L19" s="33"/>
      <c r="M19" s="33"/>
      <c r="N19" s="33"/>
      <c r="O19" s="33"/>
      <c r="P19" s="33"/>
      <c r="Q19" s="33"/>
      <c r="R19" s="33"/>
      <c r="S19" s="33"/>
      <c r="T19" s="33"/>
      <c r="U19" s="33"/>
      <c r="V19" s="33"/>
      <c r="W19" s="33"/>
      <c r="X19" s="33"/>
      <c r="Y19" s="33"/>
      <c r="Z19" s="33"/>
      <c r="AA19" s="33"/>
      <c r="AB19" s="33"/>
      <c r="AC19" s="33"/>
    </row>
    <row r="20" spans="1:29" x14ac:dyDescent="0.25">
      <c r="A20" s="33"/>
      <c r="B20" s="91"/>
      <c r="C20" s="44"/>
      <c r="D20" s="46"/>
      <c r="E20" s="112"/>
      <c r="F20" s="87"/>
      <c r="G20" s="47"/>
      <c r="H20" s="44"/>
      <c r="I20" s="46"/>
      <c r="J20" s="114"/>
      <c r="K20" s="33"/>
      <c r="L20" s="33"/>
      <c r="M20" s="33"/>
      <c r="N20" s="33"/>
      <c r="O20" s="33"/>
      <c r="P20" s="33"/>
      <c r="Q20" s="33"/>
      <c r="R20" s="33"/>
      <c r="S20" s="33"/>
      <c r="T20" s="33"/>
      <c r="U20" s="33"/>
      <c r="V20" s="33"/>
      <c r="W20" s="33"/>
      <c r="X20" s="33"/>
      <c r="Y20" s="33"/>
      <c r="Z20" s="33"/>
      <c r="AA20" s="33"/>
      <c r="AB20" s="33"/>
      <c r="AC20" s="33"/>
    </row>
    <row r="21" spans="1:29" x14ac:dyDescent="0.25">
      <c r="A21" s="33"/>
      <c r="B21" s="91"/>
      <c r="C21" s="44"/>
      <c r="D21" s="46"/>
      <c r="E21" s="112"/>
      <c r="F21" s="87"/>
      <c r="G21" s="47"/>
      <c r="H21" s="44"/>
      <c r="I21" s="46"/>
      <c r="J21" s="114"/>
      <c r="K21" s="33"/>
      <c r="L21" s="33"/>
      <c r="M21" s="33"/>
      <c r="N21" s="33"/>
      <c r="O21" s="33"/>
      <c r="P21" s="33"/>
      <c r="Q21" s="33"/>
      <c r="R21" s="33"/>
      <c r="S21" s="33"/>
      <c r="T21" s="33"/>
      <c r="U21" s="33"/>
      <c r="V21" s="33"/>
      <c r="W21" s="33"/>
      <c r="X21" s="33"/>
      <c r="Y21" s="33"/>
      <c r="Z21" s="33"/>
      <c r="AA21" s="33"/>
      <c r="AB21" s="33"/>
      <c r="AC21" s="33"/>
    </row>
    <row r="22" spans="1:29" x14ac:dyDescent="0.25">
      <c r="A22" s="33"/>
      <c r="B22" s="91"/>
      <c r="C22" s="44"/>
      <c r="D22" s="46"/>
      <c r="E22" s="112"/>
      <c r="F22" s="87"/>
      <c r="G22" s="47"/>
      <c r="H22" s="44"/>
      <c r="I22" s="46"/>
      <c r="J22" s="114"/>
      <c r="K22" s="33"/>
      <c r="L22" s="33"/>
      <c r="M22" s="33"/>
      <c r="N22" s="33"/>
      <c r="O22" s="33"/>
      <c r="P22" s="33"/>
      <c r="Q22" s="33"/>
      <c r="R22" s="33"/>
      <c r="S22" s="33"/>
      <c r="T22" s="33"/>
      <c r="U22" s="33"/>
      <c r="V22" s="33"/>
      <c r="W22" s="33"/>
      <c r="X22" s="33"/>
      <c r="Y22" s="33"/>
      <c r="Z22" s="33"/>
      <c r="AA22" s="33"/>
      <c r="AB22" s="33"/>
      <c r="AC22" s="33"/>
    </row>
    <row r="23" spans="1:29" x14ac:dyDescent="0.25">
      <c r="A23" s="33"/>
      <c r="B23" s="91"/>
      <c r="C23" s="44"/>
      <c r="D23" s="46"/>
      <c r="E23" s="112"/>
      <c r="F23" s="87"/>
      <c r="G23" s="47"/>
      <c r="H23" s="44"/>
      <c r="I23" s="46"/>
      <c r="J23" s="114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  <c r="AA23" s="33"/>
      <c r="AB23" s="33"/>
      <c r="AC23" s="33"/>
    </row>
    <row r="24" spans="1:29" x14ac:dyDescent="0.25">
      <c r="A24" s="33"/>
      <c r="B24" s="91"/>
      <c r="C24" s="44"/>
      <c r="D24" s="46"/>
      <c r="E24" s="112"/>
      <c r="F24" s="87"/>
      <c r="G24" s="47"/>
      <c r="H24" s="44"/>
      <c r="I24" s="46"/>
      <c r="J24" s="114"/>
      <c r="K24" s="33"/>
      <c r="L24" s="33"/>
      <c r="M24" s="33"/>
      <c r="N24" s="33"/>
      <c r="O24" s="33"/>
      <c r="P24" s="33"/>
      <c r="Q24" s="33"/>
      <c r="R24" s="33"/>
      <c r="S24" s="33"/>
      <c r="T24" s="33"/>
      <c r="U24" s="33"/>
      <c r="V24" s="33"/>
      <c r="W24" s="33"/>
      <c r="X24" s="33"/>
      <c r="Y24" s="33"/>
      <c r="Z24" s="33"/>
      <c r="AA24" s="33"/>
      <c r="AB24" s="33"/>
      <c r="AC24" s="33"/>
    </row>
    <row r="25" spans="1:29" x14ac:dyDescent="0.25">
      <c r="A25" s="33"/>
      <c r="B25" s="91"/>
      <c r="C25" s="44"/>
      <c r="D25" s="46"/>
      <c r="E25" s="112"/>
      <c r="F25" s="87"/>
      <c r="G25" s="47"/>
      <c r="H25" s="44"/>
      <c r="I25" s="46"/>
      <c r="J25" s="114"/>
      <c r="K25" s="33"/>
      <c r="L25" s="33"/>
      <c r="M25" s="33"/>
      <c r="N25" s="33"/>
      <c r="O25" s="33"/>
      <c r="P25" s="33"/>
      <c r="Q25" s="33"/>
      <c r="R25" s="33"/>
      <c r="S25" s="33"/>
      <c r="T25" s="33"/>
      <c r="U25" s="33"/>
      <c r="V25" s="33"/>
      <c r="W25" s="33"/>
      <c r="X25" s="33"/>
      <c r="Y25" s="33"/>
      <c r="Z25" s="33"/>
      <c r="AA25" s="33"/>
      <c r="AB25" s="33"/>
      <c r="AC25" s="33"/>
    </row>
    <row r="26" spans="1:29" x14ac:dyDescent="0.25">
      <c r="A26" s="33"/>
      <c r="B26" s="91"/>
      <c r="C26" s="44"/>
      <c r="D26" s="46"/>
      <c r="E26" s="112"/>
      <c r="F26" s="87"/>
      <c r="G26" s="47"/>
      <c r="H26" s="44"/>
      <c r="I26" s="46"/>
      <c r="J26" s="114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 s="33"/>
      <c r="AA26" s="33"/>
      <c r="AB26" s="33"/>
      <c r="AC26" s="33"/>
    </row>
    <row r="27" spans="1:29" x14ac:dyDescent="0.25">
      <c r="A27" s="33"/>
      <c r="B27" s="91"/>
      <c r="C27" s="44"/>
      <c r="D27" s="46"/>
      <c r="E27" s="112"/>
      <c r="F27" s="87"/>
      <c r="G27" s="47"/>
      <c r="H27" s="44"/>
      <c r="I27" s="46"/>
      <c r="J27" s="114"/>
      <c r="K27" s="33"/>
      <c r="L27" s="33"/>
      <c r="M27" s="33"/>
      <c r="N27" s="33"/>
      <c r="O27" s="33"/>
      <c r="P27" s="33"/>
      <c r="Q27" s="33"/>
      <c r="R27" s="33"/>
      <c r="S27" s="33"/>
      <c r="T27" s="33"/>
      <c r="U27" s="33"/>
      <c r="V27" s="33"/>
      <c r="W27" s="33"/>
      <c r="X27" s="33"/>
      <c r="Y27" s="33"/>
      <c r="Z27" s="33"/>
      <c r="AA27" s="33"/>
      <c r="AB27" s="33"/>
      <c r="AC27" s="33"/>
    </row>
    <row r="28" spans="1:29" x14ac:dyDescent="0.25">
      <c r="A28" s="33"/>
      <c r="B28" s="91"/>
      <c r="C28" s="44"/>
      <c r="D28" s="46"/>
      <c r="E28" s="112"/>
      <c r="F28" s="87"/>
      <c r="G28" s="47"/>
      <c r="H28" s="44"/>
      <c r="I28" s="46"/>
      <c r="J28" s="114"/>
      <c r="K28" s="33"/>
      <c r="L28" s="33"/>
      <c r="M28" s="33"/>
      <c r="N28" s="33"/>
      <c r="O28" s="33"/>
      <c r="P28" s="33"/>
      <c r="Q28" s="33"/>
      <c r="R28" s="33"/>
      <c r="S28" s="33"/>
      <c r="T28" s="33"/>
      <c r="U28" s="33"/>
      <c r="V28" s="33"/>
      <c r="W28" s="33"/>
      <c r="X28" s="33"/>
      <c r="Y28" s="33"/>
      <c r="Z28" s="33"/>
      <c r="AA28" s="33"/>
      <c r="AB28" s="33"/>
      <c r="AC28" s="33"/>
    </row>
    <row r="29" spans="1:29" x14ac:dyDescent="0.25">
      <c r="A29" s="33"/>
      <c r="B29" s="91"/>
      <c r="C29" s="44"/>
      <c r="D29" s="46"/>
      <c r="E29" s="112"/>
      <c r="F29" s="87"/>
      <c r="G29" s="47"/>
      <c r="H29" s="44"/>
      <c r="I29" s="46"/>
      <c r="J29" s="114"/>
      <c r="K29" s="33"/>
      <c r="L29" s="33"/>
      <c r="M29" s="33"/>
      <c r="N29" s="33"/>
      <c r="O29" s="33"/>
      <c r="P29" s="33"/>
      <c r="Q29" s="33"/>
      <c r="R29" s="33"/>
      <c r="S29" s="33"/>
      <c r="T29" s="33"/>
      <c r="U29" s="33"/>
      <c r="V29" s="33"/>
      <c r="W29" s="33"/>
      <c r="X29" s="33"/>
      <c r="Y29" s="33"/>
      <c r="Z29" s="33"/>
      <c r="AA29" s="33"/>
      <c r="AB29" s="33"/>
      <c r="AC29" s="33"/>
    </row>
    <row r="30" spans="1:29" x14ac:dyDescent="0.25">
      <c r="A30" s="33"/>
      <c r="B30" s="91"/>
      <c r="C30" s="44"/>
      <c r="D30" s="46"/>
      <c r="E30" s="112"/>
      <c r="F30" s="87"/>
      <c r="G30" s="47"/>
      <c r="H30" s="44"/>
      <c r="I30" s="46"/>
      <c r="J30" s="114"/>
      <c r="K30" s="33"/>
      <c r="L30" s="33"/>
      <c r="M30" s="33"/>
      <c r="N30" s="33"/>
      <c r="O30" s="33"/>
      <c r="P30" s="33"/>
      <c r="Q30" s="33"/>
      <c r="R30" s="33"/>
      <c r="S30" s="33"/>
      <c r="T30" s="33"/>
      <c r="U30" s="33"/>
      <c r="V30" s="33"/>
      <c r="W30" s="33"/>
      <c r="X30" s="33"/>
      <c r="Y30" s="33"/>
      <c r="Z30" s="33"/>
      <c r="AA30" s="33"/>
      <c r="AB30" s="33"/>
      <c r="AC30" s="33"/>
    </row>
    <row r="31" spans="1:29" x14ac:dyDescent="0.25">
      <c r="A31" s="33"/>
      <c r="B31" s="91"/>
      <c r="C31" s="44"/>
      <c r="D31" s="46"/>
      <c r="E31" s="112"/>
      <c r="F31" s="87"/>
      <c r="G31" s="47"/>
      <c r="H31" s="44"/>
      <c r="I31" s="46"/>
      <c r="J31" s="114"/>
      <c r="K31" s="33"/>
      <c r="L31" s="33"/>
      <c r="M31" s="33"/>
      <c r="N31" s="33"/>
      <c r="O31" s="33"/>
      <c r="P31" s="33"/>
      <c r="Q31" s="33"/>
      <c r="R31" s="33"/>
      <c r="S31" s="33"/>
      <c r="T31" s="33"/>
      <c r="U31" s="33"/>
      <c r="V31" s="33"/>
      <c r="W31" s="33"/>
      <c r="X31" s="33"/>
      <c r="Y31" s="33"/>
      <c r="Z31" s="33"/>
      <c r="AA31" s="33"/>
      <c r="AB31" s="33"/>
      <c r="AC31" s="33"/>
    </row>
    <row r="32" spans="1:29" x14ac:dyDescent="0.25">
      <c r="A32" s="33"/>
      <c r="B32" s="91"/>
      <c r="C32" s="44"/>
      <c r="D32" s="46"/>
      <c r="E32" s="112"/>
      <c r="F32" s="87"/>
      <c r="G32" s="47"/>
      <c r="H32" s="44"/>
      <c r="I32" s="46"/>
      <c r="J32" s="114"/>
      <c r="K32" s="33"/>
      <c r="L32" s="33"/>
      <c r="M32" s="33"/>
      <c r="N32" s="33"/>
      <c r="O32" s="33"/>
      <c r="P32" s="33"/>
      <c r="Q32" s="33"/>
      <c r="R32" s="33"/>
      <c r="S32" s="33"/>
      <c r="T32" s="33"/>
      <c r="U32" s="33"/>
      <c r="V32" s="33"/>
      <c r="W32" s="33"/>
      <c r="X32" s="33"/>
      <c r="Y32" s="33"/>
      <c r="Z32" s="33"/>
      <c r="AA32" s="33"/>
      <c r="AB32" s="33"/>
      <c r="AC32" s="33"/>
    </row>
    <row r="33" spans="1:29" x14ac:dyDescent="0.25">
      <c r="A33" s="33"/>
      <c r="B33" s="91"/>
      <c r="C33" s="44"/>
      <c r="D33" s="46"/>
      <c r="E33" s="112"/>
      <c r="F33" s="87"/>
      <c r="G33" s="47"/>
      <c r="H33" s="44"/>
      <c r="I33" s="46"/>
      <c r="J33" s="114"/>
      <c r="K33" s="33"/>
      <c r="L33" s="33"/>
      <c r="M33" s="33"/>
      <c r="N33" s="33"/>
      <c r="O33" s="33"/>
      <c r="P33" s="33"/>
      <c r="Q33" s="33"/>
      <c r="R33" s="33"/>
      <c r="S33" s="33"/>
      <c r="T33" s="33"/>
      <c r="U33" s="33"/>
      <c r="V33" s="33"/>
      <c r="W33" s="33"/>
      <c r="X33" s="33"/>
      <c r="Y33" s="33"/>
      <c r="Z33" s="33"/>
      <c r="AA33" s="33"/>
      <c r="AB33" s="33"/>
      <c r="AC33" s="33"/>
    </row>
    <row r="34" spans="1:29" x14ac:dyDescent="0.25">
      <c r="A34" s="33"/>
      <c r="B34" s="91"/>
      <c r="C34" s="44"/>
      <c r="D34" s="46"/>
      <c r="E34" s="112"/>
      <c r="F34" s="87"/>
      <c r="G34" s="47"/>
      <c r="H34" s="44"/>
      <c r="I34" s="46"/>
      <c r="J34" s="114"/>
      <c r="K34" s="33"/>
      <c r="L34" s="33"/>
      <c r="M34" s="33"/>
      <c r="N34" s="33"/>
      <c r="O34" s="33"/>
      <c r="P34" s="33"/>
      <c r="Q34" s="33"/>
      <c r="R34" s="33"/>
      <c r="S34" s="33"/>
      <c r="T34" s="33"/>
      <c r="U34" s="33"/>
      <c r="V34" s="33"/>
      <c r="W34" s="33"/>
      <c r="X34" s="33"/>
      <c r="Y34" s="33"/>
      <c r="Z34" s="33"/>
      <c r="AA34" s="33"/>
      <c r="AB34" s="33"/>
      <c r="AC34" s="33"/>
    </row>
    <row r="35" spans="1:29" x14ac:dyDescent="0.25">
      <c r="A35" s="33"/>
      <c r="B35" s="91"/>
      <c r="C35" s="44"/>
      <c r="D35" s="46"/>
      <c r="E35" s="112"/>
      <c r="F35" s="87"/>
      <c r="G35" s="47"/>
      <c r="H35" s="44"/>
      <c r="I35" s="46"/>
      <c r="J35" s="114"/>
      <c r="K35" s="33"/>
      <c r="L35" s="33"/>
      <c r="M35" s="33"/>
      <c r="N35" s="33"/>
      <c r="O35" s="33"/>
      <c r="P35" s="33"/>
      <c r="Q35" s="33"/>
      <c r="R35" s="33"/>
      <c r="S35" s="33"/>
      <c r="T35" s="33"/>
      <c r="U35" s="33"/>
      <c r="V35" s="33"/>
      <c r="W35" s="33"/>
      <c r="X35" s="33"/>
      <c r="Y35" s="33"/>
      <c r="Z35" s="33"/>
      <c r="AA35" s="33"/>
      <c r="AB35" s="33"/>
      <c r="AC35" s="33"/>
    </row>
    <row r="36" spans="1:29" x14ac:dyDescent="0.25">
      <c r="A36" s="33"/>
      <c r="B36" s="91"/>
      <c r="C36" s="44"/>
      <c r="D36" s="46"/>
      <c r="E36" s="112"/>
      <c r="F36" s="87"/>
      <c r="G36" s="47"/>
      <c r="H36" s="44"/>
      <c r="I36" s="46"/>
      <c r="J36" s="114"/>
      <c r="K36" s="33"/>
      <c r="L36" s="33"/>
      <c r="M36" s="33"/>
      <c r="N36" s="33"/>
      <c r="O36" s="33"/>
      <c r="P36" s="33"/>
      <c r="Q36" s="33"/>
      <c r="R36" s="33"/>
      <c r="S36" s="33"/>
      <c r="T36" s="33"/>
      <c r="U36" s="33"/>
      <c r="V36" s="33"/>
      <c r="W36" s="33"/>
      <c r="X36" s="33"/>
      <c r="Y36" s="33"/>
      <c r="Z36" s="33"/>
      <c r="AA36" s="33"/>
      <c r="AB36" s="33"/>
      <c r="AC36" s="33"/>
    </row>
    <row r="37" spans="1:29" x14ac:dyDescent="0.25">
      <c r="A37" s="33"/>
      <c r="B37" s="91"/>
      <c r="C37" s="44"/>
      <c r="D37" s="46"/>
      <c r="E37" s="112"/>
      <c r="F37" s="87"/>
      <c r="G37" s="47"/>
      <c r="H37" s="44"/>
      <c r="I37" s="46"/>
      <c r="J37" s="114"/>
      <c r="K37" s="33"/>
      <c r="L37" s="33"/>
      <c r="M37" s="33"/>
      <c r="N37" s="33"/>
      <c r="O37" s="33"/>
      <c r="P37" s="33"/>
      <c r="Q37" s="33"/>
      <c r="R37" s="33"/>
      <c r="S37" s="33"/>
      <c r="T37" s="33"/>
      <c r="U37" s="33"/>
      <c r="V37" s="33"/>
      <c r="W37" s="33"/>
      <c r="X37" s="33"/>
      <c r="Y37" s="33"/>
      <c r="Z37" s="33"/>
      <c r="AA37" s="33"/>
      <c r="AB37" s="33"/>
      <c r="AC37" s="33"/>
    </row>
    <row r="38" spans="1:29" x14ac:dyDescent="0.25">
      <c r="A38" s="33"/>
      <c r="B38" s="91"/>
      <c r="C38" s="44"/>
      <c r="D38" s="46"/>
      <c r="E38" s="112"/>
      <c r="F38" s="87"/>
      <c r="G38" s="47"/>
      <c r="H38" s="44"/>
      <c r="I38" s="46"/>
      <c r="J38" s="114"/>
      <c r="K38" s="33"/>
      <c r="L38" s="33"/>
      <c r="M38" s="33"/>
      <c r="N38" s="33"/>
      <c r="O38" s="33"/>
      <c r="P38" s="33"/>
      <c r="Q38" s="33"/>
      <c r="R38" s="33"/>
      <c r="S38" s="33"/>
      <c r="T38" s="33"/>
      <c r="U38" s="33"/>
      <c r="V38" s="33"/>
      <c r="W38" s="33"/>
      <c r="X38" s="33"/>
      <c r="Y38" s="33"/>
      <c r="Z38" s="33"/>
      <c r="AA38" s="33"/>
      <c r="AB38" s="33"/>
      <c r="AC38" s="33"/>
    </row>
    <row r="39" spans="1:29" x14ac:dyDescent="0.25">
      <c r="A39" s="33"/>
      <c r="B39" s="91"/>
      <c r="C39" s="44"/>
      <c r="D39" s="46"/>
      <c r="E39" s="112"/>
      <c r="F39" s="87"/>
      <c r="G39" s="47"/>
      <c r="H39" s="44"/>
      <c r="I39" s="46"/>
      <c r="J39" s="114"/>
      <c r="K39" s="33"/>
      <c r="L39" s="33"/>
      <c r="M39" s="33"/>
      <c r="N39" s="33"/>
      <c r="O39" s="33"/>
      <c r="P39" s="33"/>
      <c r="Q39" s="33"/>
      <c r="R39" s="33"/>
      <c r="S39" s="33"/>
      <c r="T39" s="33"/>
      <c r="U39" s="33"/>
      <c r="V39" s="33"/>
      <c r="W39" s="33"/>
      <c r="X39" s="33"/>
      <c r="Y39" s="33"/>
      <c r="Z39" s="33"/>
      <c r="AA39" s="33"/>
      <c r="AB39" s="33"/>
      <c r="AC39" s="33"/>
    </row>
    <row r="40" spans="1:29" x14ac:dyDescent="0.25">
      <c r="A40" s="33"/>
      <c r="B40" s="91"/>
      <c r="C40" s="44"/>
      <c r="D40" s="46"/>
      <c r="E40" s="112"/>
      <c r="F40" s="87"/>
      <c r="G40" s="47"/>
      <c r="H40" s="44"/>
      <c r="I40" s="46"/>
      <c r="J40" s="114"/>
      <c r="K40" s="33"/>
      <c r="L40" s="33"/>
      <c r="M40" s="33"/>
      <c r="N40" s="33"/>
      <c r="O40" s="33"/>
      <c r="P40" s="33"/>
      <c r="Q40" s="33"/>
      <c r="R40" s="33"/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33"/>
    </row>
    <row r="41" spans="1:29" x14ac:dyDescent="0.25">
      <c r="A41" s="33"/>
      <c r="B41" s="91"/>
      <c r="C41" s="44"/>
      <c r="D41" s="46"/>
      <c r="E41" s="112"/>
      <c r="F41" s="87"/>
      <c r="G41" s="47"/>
      <c r="H41" s="44"/>
      <c r="I41" s="46"/>
      <c r="J41" s="114"/>
      <c r="K41" s="33"/>
      <c r="L41" s="33"/>
      <c r="M41" s="33"/>
      <c r="N41" s="33"/>
      <c r="O41" s="33"/>
      <c r="P41" s="33"/>
      <c r="Q41" s="33"/>
      <c r="R41" s="33"/>
      <c r="S41" s="33"/>
      <c r="T41" s="33"/>
      <c r="U41" s="33"/>
      <c r="V41" s="33"/>
      <c r="W41" s="33"/>
      <c r="X41" s="33"/>
      <c r="Y41" s="33"/>
      <c r="Z41" s="33"/>
      <c r="AA41" s="33"/>
      <c r="AB41" s="33"/>
      <c r="AC41" s="33"/>
    </row>
    <row r="42" spans="1:29" x14ac:dyDescent="0.25">
      <c r="A42" s="33"/>
      <c r="B42" s="91"/>
      <c r="C42" s="44"/>
      <c r="D42" s="46"/>
      <c r="E42" s="112"/>
      <c r="F42" s="87"/>
      <c r="G42" s="47"/>
      <c r="H42" s="44"/>
      <c r="I42" s="46"/>
      <c r="J42" s="114"/>
      <c r="K42" s="33"/>
      <c r="L42" s="33"/>
      <c r="M42" s="33"/>
      <c r="N42" s="33"/>
      <c r="O42" s="33"/>
      <c r="P42" s="33"/>
      <c r="Q42" s="33"/>
      <c r="R42" s="33"/>
      <c r="S42" s="33"/>
      <c r="T42" s="33"/>
      <c r="U42" s="33"/>
      <c r="V42" s="33"/>
      <c r="W42" s="33"/>
      <c r="X42" s="33"/>
      <c r="Y42" s="33"/>
      <c r="Z42" s="33"/>
      <c r="AA42" s="33"/>
      <c r="AB42" s="33"/>
      <c r="AC42" s="33"/>
    </row>
    <row r="43" spans="1:29" x14ac:dyDescent="0.25">
      <c r="A43" s="33"/>
      <c r="B43" s="91"/>
      <c r="C43" s="44"/>
      <c r="D43" s="46"/>
      <c r="E43" s="112"/>
      <c r="F43" s="87"/>
      <c r="G43" s="47"/>
      <c r="H43" s="44"/>
      <c r="I43" s="46"/>
      <c r="J43" s="114"/>
      <c r="K43" s="33"/>
      <c r="L43" s="33"/>
      <c r="M43" s="33"/>
      <c r="N43" s="33"/>
      <c r="O43" s="33"/>
      <c r="P43" s="33"/>
      <c r="Q43" s="33"/>
      <c r="R43" s="33"/>
      <c r="S43" s="33"/>
      <c r="T43" s="33"/>
      <c r="U43" s="33"/>
      <c r="V43" s="33"/>
      <c r="W43" s="33"/>
      <c r="X43" s="33"/>
      <c r="Y43" s="33"/>
      <c r="Z43" s="33"/>
      <c r="AA43" s="33"/>
      <c r="AB43" s="33"/>
      <c r="AC43" s="33"/>
    </row>
    <row r="44" spans="1:29" x14ac:dyDescent="0.25">
      <c r="A44" s="33"/>
      <c r="B44" s="91"/>
      <c r="C44" s="44"/>
      <c r="D44" s="46"/>
      <c r="E44" s="112"/>
      <c r="F44" s="87"/>
      <c r="G44" s="47"/>
      <c r="H44" s="44"/>
      <c r="I44" s="46"/>
      <c r="J44" s="114"/>
      <c r="K44" s="33"/>
      <c r="L44" s="33"/>
      <c r="M44" s="33"/>
      <c r="N44" s="33"/>
      <c r="O44" s="33"/>
      <c r="P44" s="33"/>
      <c r="Q44" s="33"/>
      <c r="R44" s="33"/>
      <c r="S44" s="33"/>
      <c r="T44" s="33"/>
      <c r="U44" s="33"/>
      <c r="V44" s="33"/>
      <c r="W44" s="33"/>
      <c r="X44" s="33"/>
      <c r="Y44" s="33"/>
      <c r="Z44" s="33"/>
      <c r="AA44" s="33"/>
      <c r="AB44" s="33"/>
      <c r="AC44" s="33"/>
    </row>
    <row r="45" spans="1:29" x14ac:dyDescent="0.25">
      <c r="A45" s="33"/>
      <c r="B45" s="91"/>
      <c r="C45" s="44"/>
      <c r="D45" s="46"/>
      <c r="E45" s="112"/>
      <c r="F45" s="87"/>
      <c r="G45" s="47"/>
      <c r="H45" s="44"/>
      <c r="I45" s="46"/>
      <c r="J45" s="114"/>
      <c r="K45" s="33"/>
      <c r="L45" s="33"/>
      <c r="M45" s="33"/>
      <c r="N45" s="33"/>
      <c r="O45" s="33"/>
      <c r="P45" s="33"/>
      <c r="Q45" s="33"/>
      <c r="R45" s="33"/>
      <c r="S45" s="33"/>
      <c r="T45" s="33"/>
      <c r="U45" s="33"/>
      <c r="V45" s="33"/>
      <c r="W45" s="33"/>
      <c r="X45" s="33"/>
      <c r="Y45" s="33"/>
      <c r="Z45" s="33"/>
      <c r="AA45" s="33"/>
      <c r="AB45" s="33"/>
      <c r="AC45" s="33"/>
    </row>
    <row r="46" spans="1:29" x14ac:dyDescent="0.25">
      <c r="A46" s="33"/>
      <c r="B46" s="91"/>
      <c r="C46" s="44"/>
      <c r="D46" s="46"/>
      <c r="E46" s="112"/>
      <c r="F46" s="87"/>
      <c r="G46" s="47"/>
      <c r="H46" s="44"/>
      <c r="I46" s="46"/>
      <c r="J46" s="114"/>
      <c r="K46" s="33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  <c r="AA46" s="33"/>
      <c r="AB46" s="33"/>
      <c r="AC46" s="33"/>
    </row>
    <row r="47" spans="1:29" x14ac:dyDescent="0.25">
      <c r="A47" s="33"/>
      <c r="B47" s="91"/>
      <c r="C47" s="44"/>
      <c r="D47" s="46"/>
      <c r="E47" s="112"/>
      <c r="F47" s="87"/>
      <c r="G47" s="47"/>
      <c r="H47" s="44"/>
      <c r="I47" s="46"/>
      <c r="J47" s="114"/>
      <c r="K47" s="33"/>
      <c r="L47" s="33"/>
      <c r="M47" s="33"/>
      <c r="N47" s="33"/>
      <c r="O47" s="33"/>
      <c r="P47" s="33"/>
      <c r="Q47" s="33"/>
      <c r="R47" s="33"/>
      <c r="S47" s="33"/>
      <c r="T47" s="33"/>
      <c r="U47" s="33"/>
      <c r="V47" s="33"/>
      <c r="W47" s="33"/>
      <c r="X47" s="33"/>
      <c r="Y47" s="33"/>
      <c r="Z47" s="33"/>
      <c r="AA47" s="33"/>
      <c r="AB47" s="33"/>
      <c r="AC47" s="33"/>
    </row>
    <row r="48" spans="1:29" x14ac:dyDescent="0.25">
      <c r="A48" s="33"/>
      <c r="B48" s="91"/>
      <c r="C48" s="44"/>
      <c r="D48" s="46"/>
      <c r="E48" s="112"/>
      <c r="F48" s="87"/>
      <c r="G48" s="47"/>
      <c r="H48" s="44"/>
      <c r="I48" s="46"/>
      <c r="J48" s="114"/>
      <c r="K48" s="33"/>
      <c r="L48" s="33"/>
      <c r="M48" s="33"/>
      <c r="N48" s="33"/>
      <c r="O48" s="33"/>
      <c r="P48" s="33"/>
      <c r="Q48" s="33"/>
      <c r="R48" s="33"/>
      <c r="S48" s="33"/>
      <c r="T48" s="33"/>
      <c r="U48" s="33"/>
      <c r="V48" s="33"/>
      <c r="W48" s="33"/>
      <c r="X48" s="33"/>
      <c r="Y48" s="33"/>
      <c r="Z48" s="33"/>
      <c r="AA48" s="33"/>
      <c r="AB48" s="33"/>
      <c r="AC48" s="33"/>
    </row>
    <row r="49" spans="1:29" x14ac:dyDescent="0.25">
      <c r="A49" s="33"/>
      <c r="B49" s="91"/>
      <c r="C49" s="44"/>
      <c r="D49" s="46"/>
      <c r="E49" s="112"/>
      <c r="F49" s="87"/>
      <c r="G49" s="47"/>
      <c r="H49" s="44"/>
      <c r="I49" s="46"/>
      <c r="J49" s="114"/>
      <c r="K49" s="33"/>
      <c r="L49" s="33"/>
      <c r="M49" s="33"/>
      <c r="N49" s="33"/>
      <c r="O49" s="33"/>
      <c r="P49" s="33"/>
      <c r="Q49" s="33"/>
      <c r="R49" s="33"/>
      <c r="S49" s="33"/>
      <c r="T49" s="33"/>
      <c r="U49" s="33"/>
      <c r="V49" s="33"/>
      <c r="W49" s="33"/>
      <c r="X49" s="33"/>
      <c r="Y49" s="33"/>
      <c r="Z49" s="33"/>
      <c r="AA49" s="33"/>
      <c r="AB49" s="33"/>
      <c r="AC49" s="33"/>
    </row>
    <row r="50" spans="1:29" x14ac:dyDescent="0.25">
      <c r="A50" s="33"/>
      <c r="B50" s="91"/>
      <c r="C50" s="44"/>
      <c r="D50" s="46"/>
      <c r="E50" s="112"/>
      <c r="F50" s="87"/>
      <c r="G50" s="47"/>
      <c r="H50" s="44"/>
      <c r="I50" s="46"/>
      <c r="J50" s="114"/>
      <c r="K50" s="33"/>
      <c r="L50" s="33"/>
      <c r="M50" s="33"/>
      <c r="N50" s="33"/>
      <c r="O50" s="33"/>
      <c r="P50" s="33"/>
      <c r="Q50" s="33"/>
      <c r="R50" s="33"/>
      <c r="S50" s="33"/>
      <c r="T50" s="33"/>
      <c r="U50" s="33"/>
      <c r="V50" s="33"/>
      <c r="W50" s="33"/>
      <c r="X50" s="33"/>
      <c r="Y50" s="33"/>
      <c r="Z50" s="33"/>
      <c r="AA50" s="33"/>
      <c r="AB50" s="33"/>
      <c r="AC50" s="33"/>
    </row>
    <row r="51" spans="1:29" x14ac:dyDescent="0.25">
      <c r="A51" s="33"/>
      <c r="B51" s="91"/>
      <c r="C51" s="44"/>
      <c r="D51" s="46"/>
      <c r="E51" s="112"/>
      <c r="F51" s="87"/>
      <c r="G51" s="47"/>
      <c r="H51" s="44"/>
      <c r="I51" s="46"/>
      <c r="J51" s="114"/>
      <c r="K51" s="33"/>
      <c r="L51" s="33"/>
      <c r="M51" s="33"/>
      <c r="N51" s="33"/>
      <c r="O51" s="33"/>
      <c r="P51" s="33"/>
      <c r="Q51" s="33"/>
      <c r="R51" s="33"/>
      <c r="S51" s="33"/>
      <c r="T51" s="33"/>
      <c r="U51" s="33"/>
      <c r="V51" s="33"/>
      <c r="W51" s="33"/>
      <c r="X51" s="33"/>
      <c r="Y51" s="33"/>
      <c r="Z51" s="33"/>
      <c r="AA51" s="33"/>
      <c r="AB51" s="33"/>
      <c r="AC51" s="33"/>
    </row>
    <row r="52" spans="1:29" x14ac:dyDescent="0.25">
      <c r="A52" s="33"/>
      <c r="B52" s="91"/>
      <c r="C52" s="44"/>
      <c r="D52" s="46"/>
      <c r="E52" s="112"/>
      <c r="F52" s="87"/>
      <c r="G52" s="47"/>
      <c r="H52" s="44"/>
      <c r="I52" s="46"/>
      <c r="J52" s="114"/>
      <c r="K52" s="33"/>
      <c r="L52" s="33"/>
      <c r="M52" s="33"/>
      <c r="N52" s="33"/>
      <c r="O52" s="33"/>
      <c r="P52" s="33"/>
      <c r="Q52" s="33"/>
      <c r="R52" s="33"/>
      <c r="S52" s="33"/>
      <c r="T52" s="33"/>
      <c r="U52" s="33"/>
      <c r="V52" s="33"/>
      <c r="W52" s="33"/>
      <c r="X52" s="33"/>
      <c r="Y52" s="33"/>
      <c r="Z52" s="33"/>
      <c r="AA52" s="33"/>
      <c r="AB52" s="33"/>
      <c r="AC52" s="33"/>
    </row>
    <row r="53" spans="1:29" x14ac:dyDescent="0.25">
      <c r="A53" s="33"/>
      <c r="B53" s="91"/>
      <c r="C53" s="44"/>
      <c r="D53" s="46"/>
      <c r="E53" s="112"/>
      <c r="F53" s="87"/>
      <c r="G53" s="47"/>
      <c r="H53" s="44"/>
      <c r="I53" s="46"/>
      <c r="J53" s="114"/>
      <c r="K53" s="33"/>
      <c r="L53" s="33"/>
      <c r="M53" s="33"/>
      <c r="N53" s="33"/>
      <c r="O53" s="33"/>
      <c r="P53" s="33"/>
      <c r="Q53" s="33"/>
      <c r="R53" s="33"/>
      <c r="S53" s="33"/>
      <c r="T53" s="33"/>
      <c r="U53" s="33"/>
      <c r="V53" s="33"/>
      <c r="W53" s="33"/>
      <c r="X53" s="33"/>
      <c r="Y53" s="33"/>
      <c r="Z53" s="33"/>
      <c r="AA53" s="33"/>
      <c r="AB53" s="33"/>
      <c r="AC53" s="33"/>
    </row>
    <row r="54" spans="1:29" x14ac:dyDescent="0.25">
      <c r="A54" s="33"/>
      <c r="B54" s="91"/>
      <c r="C54" s="44"/>
      <c r="D54" s="46"/>
      <c r="E54" s="112"/>
      <c r="F54" s="87"/>
      <c r="G54" s="47"/>
      <c r="H54" s="44"/>
      <c r="I54" s="46"/>
      <c r="J54" s="114"/>
      <c r="K54" s="33"/>
      <c r="L54" s="33"/>
      <c r="M54" s="33"/>
      <c r="N54" s="33"/>
      <c r="O54" s="33"/>
      <c r="P54" s="33"/>
      <c r="Q54" s="33"/>
      <c r="R54" s="33"/>
      <c r="S54" s="33"/>
      <c r="T54" s="33"/>
      <c r="U54" s="33"/>
      <c r="V54" s="33"/>
      <c r="W54" s="33"/>
      <c r="X54" s="33"/>
      <c r="Y54" s="33"/>
      <c r="Z54" s="33"/>
      <c r="AA54" s="33"/>
      <c r="AB54" s="33"/>
      <c r="AC54" s="33"/>
    </row>
    <row r="55" spans="1:29" x14ac:dyDescent="0.25">
      <c r="A55" s="33"/>
      <c r="B55" s="91"/>
      <c r="C55" s="44"/>
      <c r="D55" s="46"/>
      <c r="E55" s="112"/>
      <c r="F55" s="87"/>
      <c r="G55" s="47"/>
      <c r="H55" s="44"/>
      <c r="I55" s="46"/>
      <c r="J55" s="114"/>
      <c r="K55" s="33"/>
      <c r="L55" s="33"/>
      <c r="M55" s="33"/>
      <c r="N55" s="33"/>
      <c r="O55" s="33"/>
      <c r="P55" s="33"/>
      <c r="Q55" s="33"/>
      <c r="R55" s="33"/>
      <c r="S55" s="33"/>
      <c r="T55" s="33"/>
      <c r="U55" s="33"/>
      <c r="V55" s="33"/>
      <c r="W55" s="33"/>
      <c r="X55" s="33"/>
      <c r="Y55" s="33"/>
      <c r="Z55" s="33"/>
      <c r="AA55" s="33"/>
      <c r="AB55" s="33"/>
      <c r="AC55" s="33"/>
    </row>
    <row r="56" spans="1:29" x14ac:dyDescent="0.25">
      <c r="A56" s="33"/>
      <c r="B56" s="91"/>
      <c r="C56" s="44"/>
      <c r="D56" s="46"/>
      <c r="E56" s="112"/>
      <c r="F56" s="87"/>
      <c r="G56" s="47"/>
      <c r="H56" s="44"/>
      <c r="I56" s="46"/>
      <c r="J56" s="114"/>
      <c r="K56" s="33"/>
      <c r="L56" s="33"/>
      <c r="M56" s="33"/>
      <c r="N56" s="33"/>
      <c r="O56" s="33"/>
      <c r="P56" s="33"/>
      <c r="Q56" s="33"/>
      <c r="R56" s="33"/>
      <c r="S56" s="33"/>
      <c r="T56" s="33"/>
      <c r="U56" s="33"/>
      <c r="V56" s="33"/>
      <c r="W56" s="33"/>
      <c r="X56" s="33"/>
      <c r="Y56" s="33"/>
      <c r="Z56" s="33"/>
      <c r="AA56" s="33"/>
      <c r="AB56" s="33"/>
      <c r="AC56" s="33"/>
    </row>
    <row r="57" spans="1:29" x14ac:dyDescent="0.25">
      <c r="A57" s="33"/>
      <c r="B57" s="91"/>
      <c r="C57" s="44"/>
      <c r="D57" s="46"/>
      <c r="E57" s="112"/>
      <c r="F57" s="87"/>
      <c r="G57" s="47"/>
      <c r="H57" s="44"/>
      <c r="I57" s="46"/>
      <c r="J57" s="114"/>
      <c r="K57" s="33"/>
      <c r="L57" s="33"/>
      <c r="M57" s="33"/>
      <c r="N57" s="33"/>
      <c r="O57" s="33"/>
      <c r="P57" s="33"/>
      <c r="Q57" s="33"/>
      <c r="R57" s="33"/>
      <c r="S57" s="33"/>
      <c r="T57" s="33"/>
      <c r="U57" s="33"/>
      <c r="V57" s="33"/>
      <c r="W57" s="33"/>
      <c r="X57" s="33"/>
      <c r="Y57" s="33"/>
      <c r="Z57" s="33"/>
      <c r="AA57" s="33"/>
      <c r="AB57" s="33"/>
      <c r="AC57" s="33"/>
    </row>
    <row r="58" spans="1:29" x14ac:dyDescent="0.25">
      <c r="A58" s="33"/>
      <c r="B58" s="91"/>
      <c r="C58" s="44"/>
      <c r="D58" s="46"/>
      <c r="E58" s="112"/>
      <c r="F58" s="87"/>
      <c r="G58" s="47"/>
      <c r="H58" s="44"/>
      <c r="I58" s="46"/>
      <c r="J58" s="114"/>
      <c r="K58" s="33"/>
      <c r="L58" s="33"/>
      <c r="M58" s="33"/>
      <c r="N58" s="33"/>
      <c r="O58" s="33"/>
      <c r="P58" s="33"/>
      <c r="Q58" s="33"/>
      <c r="R58" s="33"/>
      <c r="S58" s="33"/>
      <c r="T58" s="33"/>
      <c r="U58" s="33"/>
      <c r="V58" s="33"/>
      <c r="W58" s="33"/>
      <c r="X58" s="33"/>
      <c r="Y58" s="33"/>
      <c r="Z58" s="33"/>
      <c r="AA58" s="33"/>
      <c r="AB58" s="33"/>
      <c r="AC58" s="33"/>
    </row>
    <row r="59" spans="1:29" x14ac:dyDescent="0.25">
      <c r="A59" s="33"/>
      <c r="B59" s="91"/>
      <c r="C59" s="44"/>
      <c r="D59" s="46"/>
      <c r="E59" s="112"/>
      <c r="F59" s="87"/>
      <c r="G59" s="47"/>
      <c r="H59" s="44"/>
      <c r="I59" s="46"/>
      <c r="J59" s="114"/>
      <c r="K59" s="33"/>
      <c r="L59" s="33"/>
      <c r="M59" s="33"/>
      <c r="N59" s="33"/>
      <c r="O59" s="33"/>
      <c r="P59" s="33"/>
      <c r="Q59" s="33"/>
      <c r="R59" s="33"/>
      <c r="S59" s="33"/>
      <c r="T59" s="33"/>
      <c r="U59" s="33"/>
      <c r="V59" s="33"/>
      <c r="W59" s="33"/>
      <c r="X59" s="33"/>
      <c r="Y59" s="33"/>
      <c r="Z59" s="33"/>
      <c r="AA59" s="33"/>
      <c r="AB59" s="33"/>
      <c r="AC59" s="33"/>
    </row>
    <row r="60" spans="1:29" x14ac:dyDescent="0.25">
      <c r="A60" s="33"/>
      <c r="B60" s="91"/>
      <c r="C60" s="44"/>
      <c r="D60" s="46"/>
      <c r="E60" s="112"/>
      <c r="F60" s="87"/>
      <c r="G60" s="47"/>
      <c r="H60" s="44"/>
      <c r="I60" s="46"/>
      <c r="J60" s="114"/>
      <c r="K60" s="33"/>
      <c r="L60" s="33"/>
      <c r="M60" s="33"/>
      <c r="N60" s="33"/>
      <c r="O60" s="33"/>
      <c r="P60" s="33"/>
      <c r="Q60" s="33"/>
      <c r="R60" s="33"/>
      <c r="S60" s="33"/>
      <c r="T60" s="33"/>
      <c r="U60" s="33"/>
      <c r="V60" s="33"/>
      <c r="W60" s="33"/>
      <c r="X60" s="33"/>
      <c r="Y60" s="33"/>
      <c r="Z60" s="33"/>
      <c r="AA60" s="33"/>
      <c r="AB60" s="33"/>
      <c r="AC60" s="33"/>
    </row>
    <row r="61" spans="1:29" x14ac:dyDescent="0.25">
      <c r="A61" s="33"/>
      <c r="B61" s="91"/>
      <c r="C61" s="44"/>
      <c r="D61" s="46"/>
      <c r="E61" s="112"/>
      <c r="F61" s="87"/>
      <c r="G61" s="47"/>
      <c r="H61" s="44"/>
      <c r="I61" s="46"/>
      <c r="J61" s="114"/>
      <c r="K61" s="33"/>
      <c r="L61" s="33"/>
      <c r="M61" s="33"/>
      <c r="N61" s="33"/>
      <c r="O61" s="33"/>
      <c r="P61" s="33"/>
      <c r="Q61" s="33"/>
      <c r="R61" s="33"/>
      <c r="S61" s="33"/>
      <c r="T61" s="33"/>
      <c r="U61" s="33"/>
      <c r="V61" s="33"/>
      <c r="W61" s="33"/>
      <c r="X61" s="33"/>
      <c r="Y61" s="33"/>
      <c r="Z61" s="33"/>
      <c r="AA61" s="33"/>
      <c r="AB61" s="33"/>
      <c r="AC61" s="33"/>
    </row>
    <row r="62" spans="1:29" x14ac:dyDescent="0.25">
      <c r="A62" s="33"/>
      <c r="B62" s="91"/>
      <c r="C62" s="44"/>
      <c r="D62" s="46"/>
      <c r="E62" s="112"/>
      <c r="F62" s="87"/>
      <c r="G62" s="47"/>
      <c r="H62" s="44"/>
      <c r="I62" s="46"/>
      <c r="J62" s="114"/>
      <c r="K62" s="33"/>
      <c r="L62" s="33"/>
      <c r="M62" s="33"/>
      <c r="N62" s="33"/>
      <c r="O62" s="33"/>
      <c r="P62" s="33"/>
      <c r="Q62" s="33"/>
      <c r="R62" s="33"/>
      <c r="S62" s="33"/>
      <c r="T62" s="33"/>
      <c r="U62" s="33"/>
      <c r="V62" s="33"/>
      <c r="W62" s="33"/>
      <c r="X62" s="33"/>
      <c r="Y62" s="33"/>
      <c r="Z62" s="33"/>
      <c r="AA62" s="33"/>
      <c r="AB62" s="33"/>
      <c r="AC62" s="33"/>
    </row>
    <row r="63" spans="1:29" x14ac:dyDescent="0.25">
      <c r="A63" s="33"/>
      <c r="B63" s="91"/>
      <c r="C63" s="44"/>
      <c r="D63" s="46"/>
      <c r="E63" s="112"/>
      <c r="F63" s="87"/>
      <c r="G63" s="47"/>
      <c r="H63" s="44"/>
      <c r="I63" s="46"/>
      <c r="J63" s="114"/>
      <c r="K63" s="33"/>
      <c r="L63" s="33"/>
      <c r="M63" s="33"/>
      <c r="N63" s="33"/>
      <c r="O63" s="33"/>
      <c r="P63" s="33"/>
      <c r="Q63" s="33"/>
      <c r="R63" s="33"/>
      <c r="S63" s="33"/>
      <c r="T63" s="33"/>
      <c r="U63" s="33"/>
      <c r="V63" s="33"/>
      <c r="W63" s="33"/>
      <c r="X63" s="33"/>
      <c r="Y63" s="33"/>
      <c r="Z63" s="33"/>
      <c r="AA63" s="33"/>
      <c r="AB63" s="33"/>
      <c r="AC63" s="33"/>
    </row>
    <row r="64" spans="1:29" x14ac:dyDescent="0.25">
      <c r="A64" s="33"/>
      <c r="B64" s="91"/>
      <c r="C64" s="44"/>
      <c r="D64" s="46"/>
      <c r="E64" s="112"/>
      <c r="F64" s="87"/>
      <c r="G64" s="47"/>
      <c r="H64" s="44"/>
      <c r="I64" s="46"/>
      <c r="J64" s="114"/>
      <c r="K64" s="33"/>
      <c r="L64" s="33"/>
      <c r="M64" s="33"/>
      <c r="N64" s="33"/>
      <c r="O64" s="33"/>
      <c r="P64" s="33"/>
      <c r="Q64" s="33"/>
      <c r="R64" s="33"/>
      <c r="S64" s="33"/>
      <c r="T64" s="33"/>
      <c r="U64" s="33"/>
      <c r="V64" s="33"/>
      <c r="W64" s="33"/>
      <c r="X64" s="33"/>
      <c r="Y64" s="33"/>
      <c r="Z64" s="33"/>
      <c r="AA64" s="33"/>
      <c r="AB64" s="33"/>
      <c r="AC64" s="33"/>
    </row>
    <row r="65" spans="1:29" x14ac:dyDescent="0.25">
      <c r="A65" s="33"/>
      <c r="B65" s="91"/>
      <c r="C65" s="44"/>
      <c r="D65" s="46"/>
      <c r="E65" s="112"/>
      <c r="F65" s="87"/>
      <c r="G65" s="47"/>
      <c r="H65" s="44"/>
      <c r="I65" s="46"/>
      <c r="J65" s="114"/>
      <c r="K65" s="33"/>
      <c r="L65" s="33"/>
      <c r="M65" s="33"/>
      <c r="N65" s="33"/>
      <c r="O65" s="33"/>
      <c r="P65" s="33"/>
      <c r="Q65" s="33"/>
      <c r="R65" s="33"/>
      <c r="S65" s="33"/>
      <c r="T65" s="33"/>
      <c r="U65" s="33"/>
      <c r="V65" s="33"/>
      <c r="W65" s="33"/>
      <c r="X65" s="33"/>
      <c r="Y65" s="33"/>
      <c r="Z65" s="33"/>
      <c r="AA65" s="33"/>
      <c r="AB65" s="33"/>
      <c r="AC65" s="33"/>
    </row>
    <row r="66" spans="1:29" x14ac:dyDescent="0.25">
      <c r="A66" s="33"/>
      <c r="B66" s="91"/>
      <c r="C66" s="44"/>
      <c r="D66" s="46"/>
      <c r="E66" s="112"/>
      <c r="F66" s="87"/>
      <c r="G66" s="47"/>
      <c r="H66" s="44"/>
      <c r="I66" s="46"/>
      <c r="J66" s="114"/>
      <c r="K66" s="33"/>
      <c r="L66" s="33"/>
      <c r="M66" s="33"/>
      <c r="N66" s="33"/>
      <c r="O66" s="33"/>
      <c r="P66" s="33"/>
      <c r="Q66" s="33"/>
      <c r="R66" s="33"/>
      <c r="S66" s="33"/>
      <c r="T66" s="33"/>
      <c r="U66" s="33"/>
      <c r="V66" s="33"/>
      <c r="W66" s="33"/>
      <c r="X66" s="33"/>
      <c r="Y66" s="33"/>
      <c r="Z66" s="33"/>
      <c r="AA66" s="33"/>
      <c r="AB66" s="33"/>
      <c r="AC66" s="33"/>
    </row>
    <row r="67" spans="1:29" x14ac:dyDescent="0.25">
      <c r="A67" s="33"/>
      <c r="B67" s="91"/>
      <c r="C67" s="44"/>
      <c r="D67" s="46"/>
      <c r="E67" s="112"/>
      <c r="F67" s="87"/>
      <c r="G67" s="47"/>
      <c r="H67" s="44"/>
      <c r="I67" s="46"/>
      <c r="J67" s="114"/>
      <c r="K67" s="33"/>
      <c r="L67" s="33"/>
      <c r="M67" s="33"/>
      <c r="N67" s="33"/>
      <c r="O67" s="33"/>
      <c r="P67" s="33"/>
      <c r="Q67" s="33"/>
      <c r="R67" s="33"/>
      <c r="S67" s="33"/>
      <c r="T67" s="33"/>
      <c r="U67" s="33"/>
      <c r="V67" s="33"/>
      <c r="W67" s="33"/>
      <c r="X67" s="33"/>
      <c r="Y67" s="33"/>
      <c r="Z67" s="33"/>
      <c r="AA67" s="33"/>
      <c r="AB67" s="33"/>
      <c r="AC67" s="33"/>
    </row>
    <row r="68" spans="1:29" x14ac:dyDescent="0.25">
      <c r="A68" s="33"/>
      <c r="B68" s="91"/>
      <c r="C68" s="44"/>
      <c r="D68" s="46"/>
      <c r="E68" s="112"/>
      <c r="F68" s="87"/>
      <c r="G68" s="47"/>
      <c r="H68" s="44"/>
      <c r="I68" s="46"/>
      <c r="J68" s="114"/>
      <c r="K68" s="33"/>
      <c r="L68" s="33"/>
      <c r="M68" s="33"/>
      <c r="N68" s="33"/>
      <c r="O68" s="33"/>
      <c r="P68" s="33"/>
      <c r="Q68" s="33"/>
      <c r="R68" s="33"/>
      <c r="S68" s="33"/>
      <c r="T68" s="33"/>
      <c r="U68" s="33"/>
      <c r="V68" s="33"/>
      <c r="W68" s="33"/>
      <c r="X68" s="33"/>
      <c r="Y68" s="33"/>
      <c r="Z68" s="33"/>
      <c r="AA68" s="33"/>
      <c r="AB68" s="33"/>
      <c r="AC68" s="33"/>
    </row>
    <row r="69" spans="1:29" x14ac:dyDescent="0.25">
      <c r="A69" s="33"/>
      <c r="B69" s="91"/>
      <c r="C69" s="44"/>
      <c r="D69" s="46"/>
      <c r="E69" s="112"/>
      <c r="F69" s="87"/>
      <c r="G69" s="47"/>
      <c r="H69" s="44"/>
      <c r="I69" s="46"/>
      <c r="J69" s="114"/>
      <c r="K69" s="33"/>
      <c r="L69" s="33"/>
      <c r="M69" s="33"/>
      <c r="N69" s="33"/>
      <c r="O69" s="33"/>
      <c r="P69" s="33"/>
      <c r="Q69" s="33"/>
      <c r="R69" s="33"/>
      <c r="S69" s="33"/>
      <c r="T69" s="33"/>
      <c r="U69" s="33"/>
      <c r="V69" s="33"/>
      <c r="W69" s="33"/>
      <c r="X69" s="33"/>
      <c r="Y69" s="33"/>
      <c r="Z69" s="33"/>
      <c r="AA69" s="33"/>
      <c r="AB69" s="33"/>
      <c r="AC69" s="33"/>
    </row>
    <row r="70" spans="1:29" x14ac:dyDescent="0.25">
      <c r="A70" s="33"/>
      <c r="B70" s="91"/>
      <c r="C70" s="44"/>
      <c r="D70" s="46"/>
      <c r="E70" s="112"/>
      <c r="F70" s="87"/>
      <c r="G70" s="47"/>
      <c r="H70" s="44"/>
      <c r="I70" s="46"/>
      <c r="J70" s="114"/>
      <c r="K70" s="33"/>
      <c r="L70" s="33"/>
      <c r="M70" s="33"/>
      <c r="N70" s="33"/>
      <c r="O70" s="33"/>
      <c r="P70" s="33"/>
      <c r="Q70" s="33"/>
      <c r="R70" s="33"/>
      <c r="S70" s="33"/>
      <c r="T70" s="33"/>
      <c r="U70" s="33"/>
      <c r="V70" s="33"/>
      <c r="W70" s="33"/>
      <c r="X70" s="33"/>
      <c r="Y70" s="33"/>
      <c r="Z70" s="33"/>
      <c r="AA70" s="33"/>
      <c r="AB70" s="33"/>
      <c r="AC70" s="33"/>
    </row>
    <row r="71" spans="1:29" x14ac:dyDescent="0.25">
      <c r="A71" s="33"/>
      <c r="B71" s="91"/>
      <c r="C71" s="44"/>
      <c r="D71" s="46"/>
      <c r="E71" s="112"/>
      <c r="F71" s="87"/>
      <c r="G71" s="47"/>
      <c r="H71" s="44"/>
      <c r="I71" s="46"/>
      <c r="J71" s="114"/>
      <c r="K71" s="33"/>
      <c r="L71" s="33"/>
      <c r="M71" s="33"/>
      <c r="N71" s="33"/>
      <c r="O71" s="33"/>
      <c r="P71" s="33"/>
      <c r="Q71" s="33"/>
      <c r="R71" s="33"/>
      <c r="S71" s="33"/>
      <c r="T71" s="33"/>
      <c r="U71" s="33"/>
      <c r="V71" s="33"/>
      <c r="W71" s="33"/>
      <c r="X71" s="33"/>
      <c r="Y71" s="33"/>
      <c r="Z71" s="33"/>
      <c r="AA71" s="33"/>
      <c r="AB71" s="33"/>
      <c r="AC71" s="33"/>
    </row>
    <row r="72" spans="1:29" x14ac:dyDescent="0.25">
      <c r="A72" s="33"/>
      <c r="B72" s="91"/>
      <c r="C72" s="44"/>
      <c r="D72" s="46"/>
      <c r="E72" s="112"/>
      <c r="F72" s="87"/>
      <c r="G72" s="47"/>
      <c r="H72" s="44"/>
      <c r="I72" s="46"/>
      <c r="J72" s="114"/>
      <c r="K72" s="33"/>
      <c r="L72" s="33"/>
      <c r="M72" s="33"/>
      <c r="N72" s="33"/>
      <c r="O72" s="33"/>
      <c r="P72" s="33"/>
      <c r="Q72" s="33"/>
      <c r="R72" s="33"/>
      <c r="S72" s="33"/>
      <c r="T72" s="33"/>
      <c r="U72" s="33"/>
      <c r="V72" s="33"/>
      <c r="W72" s="33"/>
      <c r="X72" s="33"/>
      <c r="Y72" s="33"/>
      <c r="Z72" s="33"/>
      <c r="AA72" s="33"/>
      <c r="AB72" s="33"/>
      <c r="AC72" s="33"/>
    </row>
    <row r="73" spans="1:29" x14ac:dyDescent="0.25">
      <c r="A73" s="33"/>
      <c r="B73" s="91"/>
      <c r="C73" s="44"/>
      <c r="D73" s="46"/>
      <c r="E73" s="112"/>
      <c r="F73" s="87"/>
      <c r="G73" s="47"/>
      <c r="H73" s="44"/>
      <c r="I73" s="46"/>
      <c r="J73" s="114"/>
      <c r="K73" s="33"/>
      <c r="L73" s="33"/>
      <c r="M73" s="33"/>
      <c r="N73" s="33"/>
      <c r="O73" s="33"/>
      <c r="P73" s="33"/>
      <c r="Q73" s="33"/>
      <c r="R73" s="33"/>
      <c r="S73" s="33"/>
      <c r="T73" s="33"/>
      <c r="U73" s="33"/>
      <c r="V73" s="33"/>
      <c r="W73" s="33"/>
      <c r="X73" s="33"/>
      <c r="Y73" s="33"/>
      <c r="Z73" s="33"/>
      <c r="AA73" s="33"/>
      <c r="AB73" s="33"/>
      <c r="AC73" s="33"/>
    </row>
    <row r="74" spans="1:29" x14ac:dyDescent="0.25">
      <c r="A74" s="33"/>
      <c r="B74" s="91"/>
      <c r="C74" s="44"/>
      <c r="D74" s="46"/>
      <c r="E74" s="112"/>
      <c r="F74" s="87"/>
      <c r="G74" s="47"/>
      <c r="H74" s="44"/>
      <c r="I74" s="46"/>
      <c r="J74" s="114"/>
      <c r="K74" s="33"/>
      <c r="L74" s="33"/>
      <c r="M74" s="33"/>
      <c r="N74" s="33"/>
      <c r="O74" s="33"/>
      <c r="P74" s="33"/>
      <c r="Q74" s="33"/>
      <c r="R74" s="33"/>
      <c r="S74" s="33"/>
      <c r="T74" s="33"/>
      <c r="U74" s="33"/>
      <c r="V74" s="33"/>
      <c r="W74" s="33"/>
      <c r="X74" s="33"/>
      <c r="Y74" s="33"/>
      <c r="Z74" s="33"/>
      <c r="AA74" s="33"/>
      <c r="AB74" s="33"/>
      <c r="AC74" s="33"/>
    </row>
    <row r="75" spans="1:29" x14ac:dyDescent="0.25">
      <c r="A75" s="33"/>
      <c r="B75" s="91"/>
      <c r="C75" s="44"/>
      <c r="D75" s="46"/>
      <c r="E75" s="112"/>
      <c r="F75" s="87"/>
      <c r="G75" s="47"/>
      <c r="H75" s="44"/>
      <c r="I75" s="46"/>
      <c r="J75" s="114"/>
      <c r="K75" s="33"/>
      <c r="L75" s="33"/>
      <c r="M75" s="33"/>
      <c r="N75" s="33"/>
      <c r="O75" s="33"/>
      <c r="P75" s="33"/>
      <c r="Q75" s="33"/>
      <c r="R75" s="33"/>
      <c r="S75" s="33"/>
      <c r="T75" s="33"/>
      <c r="U75" s="33"/>
      <c r="V75" s="33"/>
      <c r="W75" s="33"/>
      <c r="X75" s="33"/>
      <c r="Y75" s="33"/>
      <c r="Z75" s="33"/>
      <c r="AA75" s="33"/>
      <c r="AB75" s="33"/>
      <c r="AC75" s="33"/>
    </row>
    <row r="76" spans="1:29" x14ac:dyDescent="0.25">
      <c r="A76" s="33"/>
      <c r="B76" s="91"/>
      <c r="C76" s="44"/>
      <c r="D76" s="46"/>
      <c r="E76" s="112"/>
      <c r="F76" s="87"/>
      <c r="G76" s="47"/>
      <c r="H76" s="44"/>
      <c r="I76" s="46"/>
      <c r="J76" s="114"/>
      <c r="K76" s="33"/>
      <c r="L76" s="33"/>
      <c r="M76" s="33"/>
      <c r="N76" s="33"/>
      <c r="O76" s="33"/>
      <c r="P76" s="33"/>
      <c r="Q76" s="33"/>
      <c r="R76" s="33"/>
      <c r="S76" s="33"/>
      <c r="T76" s="33"/>
      <c r="U76" s="33"/>
      <c r="V76" s="33"/>
      <c r="W76" s="33"/>
      <c r="X76" s="33"/>
      <c r="Y76" s="33"/>
      <c r="Z76" s="33"/>
      <c r="AA76" s="33"/>
      <c r="AB76" s="33"/>
      <c r="AC76" s="33"/>
    </row>
    <row r="77" spans="1:29" x14ac:dyDescent="0.25">
      <c r="A77" s="33"/>
      <c r="B77" s="91"/>
      <c r="C77" s="44"/>
      <c r="D77" s="46"/>
      <c r="E77" s="112"/>
      <c r="F77" s="87"/>
      <c r="G77" s="47"/>
      <c r="H77" s="44"/>
      <c r="I77" s="46"/>
      <c r="J77" s="114"/>
      <c r="K77" s="33"/>
      <c r="L77" s="33"/>
      <c r="M77" s="33"/>
      <c r="N77" s="33"/>
      <c r="O77" s="33"/>
      <c r="P77" s="33"/>
      <c r="Q77" s="33"/>
      <c r="R77" s="33"/>
      <c r="S77" s="33"/>
      <c r="T77" s="33"/>
      <c r="U77" s="33"/>
      <c r="V77" s="33"/>
      <c r="W77" s="33"/>
      <c r="X77" s="33"/>
      <c r="Y77" s="33"/>
      <c r="Z77" s="33"/>
      <c r="AA77" s="33"/>
      <c r="AB77" s="33"/>
      <c r="AC77" s="33"/>
    </row>
    <row r="78" spans="1:29" x14ac:dyDescent="0.25">
      <c r="A78" s="33"/>
      <c r="B78" s="91"/>
      <c r="C78" s="44"/>
      <c r="D78" s="46"/>
      <c r="E78" s="112"/>
      <c r="F78" s="87"/>
      <c r="G78" s="47"/>
      <c r="H78" s="44"/>
      <c r="I78" s="46"/>
      <c r="J78" s="114"/>
      <c r="K78" s="33"/>
      <c r="L78" s="33"/>
      <c r="M78" s="33"/>
      <c r="N78" s="33"/>
      <c r="O78" s="33"/>
      <c r="P78" s="33"/>
      <c r="Q78" s="33"/>
      <c r="R78" s="33"/>
      <c r="S78" s="33"/>
      <c r="T78" s="33"/>
      <c r="U78" s="33"/>
      <c r="V78" s="33"/>
      <c r="W78" s="33"/>
      <c r="X78" s="33"/>
      <c r="Y78" s="33"/>
      <c r="Z78" s="33"/>
      <c r="AA78" s="33"/>
      <c r="AB78" s="33"/>
      <c r="AC78" s="33"/>
    </row>
    <row r="79" spans="1:29" x14ac:dyDescent="0.25">
      <c r="A79" s="33"/>
      <c r="B79" s="91"/>
      <c r="C79" s="44"/>
      <c r="D79" s="46"/>
      <c r="E79" s="112"/>
      <c r="F79" s="87"/>
      <c r="G79" s="47"/>
      <c r="H79" s="44"/>
      <c r="I79" s="46"/>
      <c r="J79" s="114"/>
      <c r="K79" s="33"/>
      <c r="L79" s="33"/>
      <c r="M79" s="33"/>
      <c r="N79" s="33"/>
      <c r="O79" s="33"/>
      <c r="P79" s="33"/>
      <c r="Q79" s="33"/>
      <c r="R79" s="33"/>
      <c r="S79" s="33"/>
      <c r="T79" s="33"/>
      <c r="U79" s="33"/>
      <c r="V79" s="33"/>
      <c r="W79" s="33"/>
      <c r="X79" s="33"/>
      <c r="Y79" s="33"/>
      <c r="Z79" s="33"/>
      <c r="AA79" s="33"/>
      <c r="AB79" s="33"/>
      <c r="AC79" s="33"/>
    </row>
    <row r="80" spans="1:29" x14ac:dyDescent="0.25">
      <c r="A80" s="33"/>
      <c r="B80" s="91"/>
      <c r="C80" s="44"/>
      <c r="D80" s="46"/>
      <c r="E80" s="112"/>
      <c r="F80" s="87"/>
      <c r="G80" s="47"/>
      <c r="H80" s="44"/>
      <c r="I80" s="46"/>
      <c r="J80" s="114"/>
      <c r="K80" s="33"/>
      <c r="L80" s="33"/>
      <c r="M80" s="33"/>
      <c r="N80" s="33"/>
      <c r="O80" s="33"/>
      <c r="P80" s="33"/>
      <c r="Q80" s="33"/>
      <c r="R80" s="33"/>
      <c r="S80" s="33"/>
      <c r="T80" s="33"/>
      <c r="U80" s="33"/>
      <c r="V80" s="33"/>
      <c r="W80" s="33"/>
      <c r="X80" s="33"/>
      <c r="Y80" s="33"/>
      <c r="Z80" s="33"/>
      <c r="AA80" s="33"/>
      <c r="AB80" s="33"/>
      <c r="AC80" s="33"/>
    </row>
    <row r="81" spans="1:29" x14ac:dyDescent="0.25">
      <c r="A81" s="33"/>
      <c r="B81" s="91"/>
      <c r="C81" s="44"/>
      <c r="D81" s="46"/>
      <c r="E81" s="112"/>
      <c r="F81" s="87"/>
      <c r="G81" s="47"/>
      <c r="H81" s="44"/>
      <c r="I81" s="46"/>
      <c r="J81" s="114"/>
      <c r="K81" s="33"/>
      <c r="L81" s="33"/>
      <c r="M81" s="33"/>
      <c r="N81" s="33"/>
      <c r="O81" s="33"/>
      <c r="P81" s="33"/>
      <c r="Q81" s="33"/>
      <c r="R81" s="33"/>
      <c r="S81" s="33"/>
      <c r="T81" s="33"/>
      <c r="U81" s="33"/>
      <c r="V81" s="33"/>
      <c r="W81" s="33"/>
      <c r="X81" s="33"/>
      <c r="Y81" s="33"/>
      <c r="Z81" s="33"/>
      <c r="AA81" s="33"/>
      <c r="AB81" s="33"/>
      <c r="AC81" s="33"/>
    </row>
    <row r="82" spans="1:29" x14ac:dyDescent="0.25">
      <c r="A82" s="33"/>
      <c r="B82" s="91"/>
      <c r="C82" s="44"/>
      <c r="D82" s="46"/>
      <c r="E82" s="112"/>
      <c r="F82" s="87"/>
      <c r="G82" s="47"/>
      <c r="H82" s="44"/>
      <c r="I82" s="46"/>
      <c r="J82" s="114"/>
      <c r="K82" s="33"/>
      <c r="L82" s="33"/>
      <c r="M82" s="33"/>
      <c r="N82" s="33"/>
      <c r="O82" s="33"/>
      <c r="P82" s="33"/>
      <c r="Q82" s="33"/>
      <c r="R82" s="33"/>
      <c r="S82" s="33"/>
      <c r="T82" s="33"/>
      <c r="U82" s="33"/>
      <c r="V82" s="33"/>
      <c r="W82" s="33"/>
      <c r="X82" s="33"/>
      <c r="Y82" s="33"/>
      <c r="Z82" s="33"/>
      <c r="AA82" s="33"/>
      <c r="AB82" s="33"/>
      <c r="AC82" s="33"/>
    </row>
    <row r="83" spans="1:29" x14ac:dyDescent="0.25">
      <c r="A83" s="33"/>
      <c r="B83" s="91"/>
      <c r="C83" s="44"/>
      <c r="D83" s="46"/>
      <c r="E83" s="112"/>
      <c r="F83" s="87"/>
      <c r="G83" s="47"/>
      <c r="H83" s="44"/>
      <c r="I83" s="46"/>
      <c r="J83" s="114"/>
      <c r="K83" s="33"/>
      <c r="L83" s="33"/>
      <c r="M83" s="33"/>
      <c r="N83" s="33"/>
      <c r="O83" s="33"/>
      <c r="P83" s="33"/>
      <c r="Q83" s="33"/>
      <c r="R83" s="33"/>
      <c r="S83" s="33"/>
      <c r="T83" s="33"/>
      <c r="U83" s="33"/>
      <c r="V83" s="33"/>
      <c r="W83" s="33"/>
      <c r="X83" s="33"/>
      <c r="Y83" s="33"/>
      <c r="Z83" s="33"/>
      <c r="AA83" s="33"/>
      <c r="AB83" s="33"/>
      <c r="AC83" s="33"/>
    </row>
    <row r="84" spans="1:29" x14ac:dyDescent="0.25">
      <c r="A84" s="33"/>
      <c r="B84" s="91"/>
      <c r="C84" s="44"/>
      <c r="D84" s="46"/>
      <c r="E84" s="112"/>
      <c r="F84" s="87"/>
      <c r="G84" s="47"/>
      <c r="H84" s="44"/>
      <c r="I84" s="46"/>
      <c r="J84" s="114"/>
      <c r="K84" s="33"/>
      <c r="L84" s="33"/>
      <c r="M84" s="33"/>
      <c r="N84" s="33"/>
      <c r="O84" s="33"/>
      <c r="P84" s="33"/>
      <c r="Q84" s="33"/>
      <c r="R84" s="33"/>
      <c r="S84" s="33"/>
      <c r="T84" s="33"/>
      <c r="U84" s="33"/>
      <c r="V84" s="33"/>
      <c r="W84" s="33"/>
      <c r="X84" s="33"/>
      <c r="Y84" s="33"/>
      <c r="Z84" s="33"/>
      <c r="AA84" s="33"/>
      <c r="AB84" s="33"/>
      <c r="AC84" s="33"/>
    </row>
    <row r="85" spans="1:29" x14ac:dyDescent="0.25">
      <c r="A85" s="33"/>
      <c r="B85" s="91"/>
      <c r="C85" s="44"/>
      <c r="D85" s="46"/>
      <c r="E85" s="112"/>
      <c r="F85" s="87"/>
      <c r="G85" s="47"/>
      <c r="H85" s="44"/>
      <c r="I85" s="46"/>
      <c r="J85" s="114"/>
      <c r="K85" s="33"/>
      <c r="L85" s="33"/>
      <c r="M85" s="33"/>
      <c r="N85" s="33"/>
      <c r="O85" s="33"/>
      <c r="P85" s="33"/>
      <c r="Q85" s="33"/>
      <c r="R85" s="33"/>
      <c r="S85" s="33"/>
      <c r="T85" s="33"/>
      <c r="U85" s="33"/>
      <c r="V85" s="33"/>
      <c r="W85" s="33"/>
      <c r="X85" s="33"/>
      <c r="Y85" s="33"/>
      <c r="Z85" s="33"/>
      <c r="AA85" s="33"/>
      <c r="AB85" s="33"/>
      <c r="AC85" s="33"/>
    </row>
    <row r="86" spans="1:29" x14ac:dyDescent="0.25">
      <c r="A86" s="33"/>
      <c r="B86" s="91"/>
      <c r="C86" s="44"/>
      <c r="D86" s="46"/>
      <c r="E86" s="112"/>
      <c r="F86" s="87"/>
      <c r="G86" s="47"/>
      <c r="H86" s="44"/>
      <c r="I86" s="46"/>
      <c r="J86" s="114"/>
      <c r="K86" s="33"/>
      <c r="L86" s="33"/>
      <c r="M86" s="33"/>
      <c r="N86" s="33"/>
      <c r="O86" s="33"/>
      <c r="P86" s="33"/>
      <c r="Q86" s="33"/>
      <c r="R86" s="33"/>
      <c r="S86" s="33"/>
      <c r="T86" s="33"/>
      <c r="U86" s="33"/>
      <c r="V86" s="33"/>
      <c r="W86" s="33"/>
      <c r="X86" s="33"/>
      <c r="Y86" s="33"/>
      <c r="Z86" s="33"/>
      <c r="AA86" s="33"/>
      <c r="AB86" s="33"/>
      <c r="AC86" s="33"/>
    </row>
    <row r="87" spans="1:29" x14ac:dyDescent="0.25">
      <c r="A87" s="33"/>
      <c r="B87" s="91"/>
      <c r="C87" s="44"/>
      <c r="D87" s="46"/>
      <c r="E87" s="112"/>
      <c r="F87" s="87"/>
      <c r="G87" s="47"/>
      <c r="H87" s="44"/>
      <c r="I87" s="46"/>
      <c r="J87" s="114"/>
      <c r="K87" s="33"/>
      <c r="L87" s="33"/>
      <c r="M87" s="33"/>
      <c r="N87" s="33"/>
      <c r="O87" s="33"/>
      <c r="P87" s="33"/>
      <c r="Q87" s="33"/>
      <c r="R87" s="33"/>
      <c r="S87" s="33"/>
      <c r="T87" s="33"/>
      <c r="U87" s="33"/>
      <c r="V87" s="33"/>
      <c r="W87" s="33"/>
      <c r="X87" s="33"/>
      <c r="Y87" s="33"/>
      <c r="Z87" s="33"/>
      <c r="AA87" s="33"/>
      <c r="AB87" s="33"/>
      <c r="AC87" s="33"/>
    </row>
    <row r="88" spans="1:29" x14ac:dyDescent="0.25">
      <c r="A88" s="33"/>
      <c r="B88" s="91"/>
      <c r="C88" s="44"/>
      <c r="D88" s="46"/>
      <c r="E88" s="112"/>
      <c r="F88" s="87"/>
      <c r="G88" s="47"/>
      <c r="H88" s="44"/>
      <c r="I88" s="46"/>
      <c r="J88" s="114"/>
      <c r="K88" s="33"/>
      <c r="L88" s="33"/>
      <c r="M88" s="33"/>
      <c r="N88" s="33"/>
      <c r="O88" s="33"/>
      <c r="P88" s="33"/>
      <c r="Q88" s="33"/>
      <c r="R88" s="33"/>
      <c r="S88" s="33"/>
      <c r="T88" s="33"/>
      <c r="U88" s="33"/>
      <c r="V88" s="33"/>
      <c r="W88" s="33"/>
      <c r="X88" s="33"/>
      <c r="Y88" s="33"/>
      <c r="Z88" s="33"/>
      <c r="AA88" s="33"/>
      <c r="AB88" s="33"/>
      <c r="AC88" s="33"/>
    </row>
    <row r="89" spans="1:29" x14ac:dyDescent="0.25">
      <c r="A89" s="33"/>
      <c r="B89" s="91"/>
      <c r="C89" s="44"/>
      <c r="D89" s="46"/>
      <c r="E89" s="112"/>
      <c r="F89" s="87"/>
      <c r="G89" s="47"/>
      <c r="H89" s="44"/>
      <c r="I89" s="46"/>
      <c r="J89" s="114"/>
      <c r="K89" s="33"/>
      <c r="L89" s="33"/>
      <c r="M89" s="33"/>
      <c r="N89" s="33"/>
      <c r="O89" s="33"/>
      <c r="P89" s="33"/>
      <c r="Q89" s="33"/>
      <c r="R89" s="33"/>
      <c r="S89" s="33"/>
      <c r="T89" s="33"/>
      <c r="U89" s="33"/>
      <c r="V89" s="33"/>
      <c r="W89" s="33"/>
      <c r="X89" s="33"/>
      <c r="Y89" s="33"/>
      <c r="Z89" s="33"/>
      <c r="AA89" s="33"/>
      <c r="AB89" s="33"/>
      <c r="AC89" s="33"/>
    </row>
    <row r="90" spans="1:29" x14ac:dyDescent="0.25">
      <c r="A90" s="33"/>
      <c r="B90" s="91"/>
      <c r="C90" s="44"/>
      <c r="D90" s="46"/>
      <c r="E90" s="112"/>
      <c r="F90" s="87"/>
      <c r="G90" s="47"/>
      <c r="H90" s="44"/>
      <c r="I90" s="46"/>
      <c r="J90" s="114"/>
      <c r="K90" s="33"/>
      <c r="L90" s="33"/>
      <c r="M90" s="33"/>
      <c r="N90" s="33"/>
      <c r="O90" s="33"/>
      <c r="P90" s="33"/>
      <c r="Q90" s="33"/>
      <c r="R90" s="33"/>
      <c r="S90" s="33"/>
      <c r="T90" s="33"/>
      <c r="U90" s="33"/>
      <c r="V90" s="33"/>
      <c r="W90" s="33"/>
      <c r="X90" s="33"/>
      <c r="Y90" s="33"/>
      <c r="Z90" s="33"/>
      <c r="AA90" s="33"/>
      <c r="AB90" s="33"/>
      <c r="AC90" s="33"/>
    </row>
    <row r="91" spans="1:29" x14ac:dyDescent="0.25">
      <c r="A91" s="33"/>
      <c r="B91" s="91"/>
      <c r="C91" s="44"/>
      <c r="D91" s="46"/>
      <c r="E91" s="112"/>
      <c r="F91" s="87"/>
      <c r="G91" s="47"/>
      <c r="H91" s="44"/>
      <c r="I91" s="46"/>
      <c r="J91" s="114"/>
      <c r="K91" s="33"/>
      <c r="L91" s="33"/>
      <c r="M91" s="33"/>
      <c r="N91" s="33"/>
      <c r="O91" s="33"/>
      <c r="P91" s="33"/>
      <c r="Q91" s="33"/>
      <c r="R91" s="33"/>
      <c r="S91" s="33"/>
      <c r="T91" s="33"/>
      <c r="U91" s="33"/>
      <c r="V91" s="33"/>
      <c r="W91" s="33"/>
      <c r="X91" s="33"/>
      <c r="Y91" s="33"/>
      <c r="Z91" s="33"/>
      <c r="AA91" s="33"/>
      <c r="AB91" s="33"/>
      <c r="AC91" s="33"/>
    </row>
    <row r="92" spans="1:29" x14ac:dyDescent="0.25">
      <c r="A92" s="33"/>
      <c r="B92" s="91"/>
      <c r="C92" s="44"/>
      <c r="D92" s="46"/>
      <c r="E92" s="112"/>
      <c r="F92" s="87"/>
      <c r="G92" s="47"/>
      <c r="H92" s="44"/>
      <c r="I92" s="46"/>
      <c r="J92" s="114"/>
      <c r="K92" s="33"/>
      <c r="L92" s="33"/>
      <c r="M92" s="33"/>
      <c r="N92" s="33"/>
      <c r="O92" s="33"/>
      <c r="P92" s="33"/>
      <c r="Q92" s="33"/>
      <c r="R92" s="33"/>
      <c r="S92" s="33"/>
      <c r="T92" s="33"/>
      <c r="U92" s="33"/>
      <c r="V92" s="33"/>
      <c r="W92" s="33"/>
      <c r="X92" s="33"/>
      <c r="Y92" s="33"/>
      <c r="Z92" s="33"/>
      <c r="AA92" s="33"/>
      <c r="AB92" s="33"/>
      <c r="AC92" s="33"/>
    </row>
    <row r="93" spans="1:29" x14ac:dyDescent="0.25">
      <c r="A93" s="33"/>
      <c r="B93" s="91"/>
      <c r="C93" s="44"/>
      <c r="D93" s="46"/>
      <c r="E93" s="112"/>
      <c r="F93" s="87"/>
      <c r="G93" s="47"/>
      <c r="H93" s="44"/>
      <c r="I93" s="46"/>
      <c r="J93" s="114"/>
      <c r="K93" s="33"/>
      <c r="L93" s="33"/>
      <c r="M93" s="33"/>
      <c r="N93" s="33"/>
      <c r="O93" s="33"/>
      <c r="P93" s="33"/>
      <c r="Q93" s="33"/>
      <c r="R93" s="33"/>
      <c r="S93" s="33"/>
      <c r="T93" s="33"/>
      <c r="U93" s="33"/>
      <c r="V93" s="33"/>
      <c r="W93" s="33"/>
      <c r="X93" s="33"/>
      <c r="Y93" s="33"/>
      <c r="Z93" s="33"/>
      <c r="AA93" s="33"/>
      <c r="AB93" s="33"/>
      <c r="AC93" s="33"/>
    </row>
    <row r="94" spans="1:29" x14ac:dyDescent="0.25">
      <c r="A94" s="33"/>
      <c r="B94" s="91"/>
      <c r="C94" s="44"/>
      <c r="D94" s="46"/>
      <c r="E94" s="112"/>
      <c r="F94" s="87"/>
      <c r="G94" s="47"/>
      <c r="H94" s="44"/>
      <c r="I94" s="46"/>
      <c r="J94" s="114"/>
      <c r="K94" s="33"/>
      <c r="L94" s="33"/>
      <c r="M94" s="33"/>
      <c r="N94" s="33"/>
      <c r="O94" s="33"/>
      <c r="P94" s="33"/>
      <c r="Q94" s="33"/>
      <c r="R94" s="33"/>
      <c r="S94" s="33"/>
      <c r="T94" s="33"/>
      <c r="U94" s="33"/>
      <c r="V94" s="33"/>
      <c r="W94" s="33"/>
      <c r="X94" s="33"/>
      <c r="Y94" s="33"/>
      <c r="Z94" s="33"/>
      <c r="AA94" s="33"/>
      <c r="AB94" s="33"/>
      <c r="AC94" s="33"/>
    </row>
    <row r="95" spans="1:29" x14ac:dyDescent="0.25">
      <c r="A95" s="33"/>
      <c r="B95" s="91"/>
      <c r="C95" s="44"/>
      <c r="D95" s="46"/>
      <c r="E95" s="112"/>
      <c r="F95" s="87"/>
      <c r="G95" s="47"/>
      <c r="H95" s="44"/>
      <c r="I95" s="46"/>
      <c r="J95" s="114"/>
      <c r="K95" s="33"/>
      <c r="L95" s="33"/>
      <c r="M95" s="33"/>
      <c r="N95" s="33"/>
      <c r="O95" s="33"/>
      <c r="P95" s="33"/>
      <c r="Q95" s="33"/>
      <c r="R95" s="33"/>
      <c r="S95" s="33"/>
      <c r="T95" s="33"/>
      <c r="U95" s="33"/>
      <c r="V95" s="33"/>
      <c r="W95" s="33"/>
      <c r="X95" s="33"/>
      <c r="Y95" s="33"/>
      <c r="Z95" s="33"/>
      <c r="AA95" s="33"/>
      <c r="AB95" s="33"/>
      <c r="AC95" s="33"/>
    </row>
    <row r="96" spans="1:29" x14ac:dyDescent="0.25">
      <c r="A96" s="33"/>
      <c r="B96" s="91"/>
      <c r="C96" s="44"/>
      <c r="D96" s="46"/>
      <c r="E96" s="112"/>
      <c r="F96" s="87"/>
      <c r="G96" s="47"/>
      <c r="H96" s="44"/>
      <c r="I96" s="46"/>
      <c r="J96" s="114"/>
      <c r="K96" s="33"/>
      <c r="L96" s="33"/>
      <c r="M96" s="33"/>
      <c r="N96" s="33"/>
      <c r="O96" s="33"/>
      <c r="P96" s="33"/>
      <c r="Q96" s="33"/>
      <c r="R96" s="33"/>
      <c r="S96" s="33"/>
      <c r="T96" s="33"/>
      <c r="U96" s="33"/>
      <c r="V96" s="33"/>
      <c r="W96" s="33"/>
      <c r="X96" s="33"/>
      <c r="Y96" s="33"/>
      <c r="Z96" s="33"/>
      <c r="AA96" s="33"/>
      <c r="AB96" s="33"/>
      <c r="AC96" s="33"/>
    </row>
    <row r="97" spans="1:29" x14ac:dyDescent="0.25">
      <c r="A97" s="33"/>
      <c r="B97" s="91"/>
      <c r="C97" s="44"/>
      <c r="D97" s="46"/>
      <c r="E97" s="112"/>
      <c r="F97" s="87"/>
      <c r="G97" s="47"/>
      <c r="H97" s="44"/>
      <c r="I97" s="46"/>
      <c r="J97" s="114"/>
      <c r="K97" s="33"/>
      <c r="L97" s="33"/>
      <c r="M97" s="33"/>
      <c r="N97" s="33"/>
      <c r="O97" s="33"/>
      <c r="P97" s="33"/>
      <c r="Q97" s="33"/>
      <c r="R97" s="33"/>
      <c r="S97" s="33"/>
      <c r="T97" s="33"/>
      <c r="U97" s="33"/>
      <c r="V97" s="33"/>
      <c r="W97" s="33"/>
      <c r="X97" s="33"/>
      <c r="Y97" s="33"/>
      <c r="Z97" s="33"/>
      <c r="AA97" s="33"/>
      <c r="AB97" s="33"/>
      <c r="AC97" s="33"/>
    </row>
    <row r="98" spans="1:29" x14ac:dyDescent="0.25">
      <c r="A98" s="33"/>
      <c r="B98" s="91"/>
      <c r="C98" s="44"/>
      <c r="D98" s="46"/>
      <c r="E98" s="112"/>
      <c r="F98" s="87"/>
      <c r="G98" s="47"/>
      <c r="H98" s="44"/>
      <c r="I98" s="46"/>
      <c r="J98" s="114"/>
      <c r="K98" s="33"/>
      <c r="L98" s="33"/>
      <c r="M98" s="33"/>
      <c r="N98" s="33"/>
      <c r="O98" s="33"/>
      <c r="P98" s="33"/>
      <c r="Q98" s="33"/>
      <c r="R98" s="33"/>
      <c r="S98" s="33"/>
      <c r="T98" s="33"/>
      <c r="U98" s="33"/>
      <c r="V98" s="33"/>
      <c r="W98" s="33"/>
      <c r="X98" s="33"/>
      <c r="Y98" s="33"/>
      <c r="Z98" s="33"/>
      <c r="AA98" s="33"/>
      <c r="AB98" s="33"/>
      <c r="AC98" s="33"/>
    </row>
    <row r="99" spans="1:29" x14ac:dyDescent="0.25">
      <c r="A99" s="33"/>
      <c r="B99" s="91"/>
      <c r="C99" s="44"/>
      <c r="D99" s="46"/>
      <c r="E99" s="112"/>
      <c r="F99" s="87"/>
      <c r="G99" s="47"/>
      <c r="H99" s="44"/>
      <c r="I99" s="46"/>
      <c r="J99" s="114"/>
      <c r="K99" s="33"/>
      <c r="L99" s="33"/>
      <c r="M99" s="33"/>
      <c r="N99" s="33"/>
      <c r="O99" s="33"/>
      <c r="P99" s="33"/>
      <c r="Q99" s="33"/>
      <c r="R99" s="33"/>
      <c r="S99" s="33"/>
      <c r="T99" s="33"/>
      <c r="U99" s="33"/>
      <c r="V99" s="33"/>
      <c r="W99" s="33"/>
      <c r="X99" s="33"/>
      <c r="Y99" s="33"/>
      <c r="Z99" s="33"/>
      <c r="AA99" s="33"/>
      <c r="AB99" s="33"/>
      <c r="AC99" s="33"/>
    </row>
    <row r="100" spans="1:29" x14ac:dyDescent="0.25">
      <c r="A100" s="33"/>
      <c r="B100" s="178"/>
      <c r="C100" s="179"/>
      <c r="D100" s="180"/>
      <c r="E100" s="428"/>
      <c r="F100" s="87"/>
      <c r="G100" s="183"/>
      <c r="H100" s="179"/>
      <c r="I100" s="180"/>
      <c r="J100" s="429"/>
      <c r="K100" s="33"/>
      <c r="L100" s="33"/>
      <c r="M100" s="33"/>
      <c r="N100" s="33"/>
      <c r="O100" s="33"/>
      <c r="P100" s="33"/>
      <c r="Q100" s="33"/>
      <c r="R100" s="33"/>
      <c r="S100" s="33"/>
      <c r="T100" s="33"/>
      <c r="U100" s="33"/>
      <c r="V100" s="33"/>
      <c r="W100" s="33"/>
      <c r="X100" s="33"/>
      <c r="Y100" s="33"/>
      <c r="Z100" s="33"/>
      <c r="AA100" s="33"/>
      <c r="AB100" s="33"/>
      <c r="AC100" s="33"/>
    </row>
    <row r="101" spans="1:29" x14ac:dyDescent="0.25">
      <c r="A101" s="33"/>
      <c r="B101" s="33"/>
      <c r="C101" s="33"/>
      <c r="D101" s="33"/>
      <c r="E101" s="33"/>
      <c r="F101" s="33"/>
      <c r="G101" s="33"/>
      <c r="H101" s="33"/>
      <c r="I101" s="33"/>
      <c r="J101" s="33"/>
      <c r="K101" s="33"/>
      <c r="L101" s="33"/>
      <c r="M101" s="33"/>
      <c r="N101" s="33"/>
      <c r="O101" s="33"/>
      <c r="P101" s="33"/>
      <c r="Q101" s="33"/>
      <c r="R101" s="33"/>
      <c r="S101" s="33"/>
      <c r="T101" s="33"/>
      <c r="U101" s="33"/>
      <c r="V101" s="33"/>
      <c r="W101" s="33"/>
      <c r="X101" s="33"/>
      <c r="Y101" s="33"/>
      <c r="Z101" s="33"/>
      <c r="AA101" s="33"/>
      <c r="AB101" s="33"/>
      <c r="AC101" s="33"/>
    </row>
    <row r="102" spans="1:29" x14ac:dyDescent="0.25">
      <c r="A102" s="33"/>
      <c r="B102" s="33"/>
      <c r="C102" s="33"/>
      <c r="D102" s="33"/>
      <c r="E102" s="33"/>
      <c r="F102" s="33"/>
      <c r="G102" s="33"/>
      <c r="H102" s="33"/>
      <c r="I102" s="33"/>
      <c r="J102" s="33"/>
      <c r="K102" s="33"/>
      <c r="L102" s="33"/>
      <c r="M102" s="33"/>
      <c r="N102" s="33"/>
      <c r="O102" s="33"/>
      <c r="P102" s="33"/>
      <c r="Q102" s="33"/>
      <c r="R102" s="33"/>
      <c r="S102" s="33"/>
      <c r="T102" s="33"/>
      <c r="U102" s="33"/>
      <c r="V102" s="33"/>
      <c r="W102" s="33"/>
      <c r="X102" s="33"/>
      <c r="Y102" s="33"/>
      <c r="Z102" s="33"/>
      <c r="AA102" s="33"/>
      <c r="AB102" s="33"/>
      <c r="AC102" s="33"/>
    </row>
    <row r="103" spans="1:29" x14ac:dyDescent="0.25">
      <c r="A103" s="33"/>
      <c r="B103" s="33"/>
      <c r="C103" s="33"/>
      <c r="D103" s="33"/>
      <c r="E103" s="33"/>
      <c r="F103" s="33"/>
      <c r="G103" s="33"/>
      <c r="H103" s="33"/>
      <c r="I103" s="33"/>
      <c r="J103" s="33"/>
      <c r="K103" s="33"/>
      <c r="L103" s="33"/>
      <c r="M103" s="33"/>
      <c r="N103" s="33"/>
      <c r="O103" s="33"/>
      <c r="P103" s="33"/>
      <c r="Q103" s="33"/>
      <c r="R103" s="33"/>
      <c r="S103" s="33"/>
      <c r="T103" s="33"/>
      <c r="U103" s="33"/>
      <c r="V103" s="33"/>
      <c r="W103" s="33"/>
      <c r="X103" s="33"/>
      <c r="Y103" s="33"/>
      <c r="Z103" s="33"/>
      <c r="AA103" s="33"/>
      <c r="AB103" s="33"/>
      <c r="AC103" s="33"/>
    </row>
    <row r="104" spans="1:29" x14ac:dyDescent="0.25">
      <c r="A104" s="33"/>
      <c r="B104" s="33"/>
      <c r="C104" s="33"/>
      <c r="D104" s="33"/>
      <c r="E104" s="33"/>
      <c r="F104" s="33"/>
      <c r="G104" s="33"/>
      <c r="H104" s="33"/>
      <c r="I104" s="33"/>
      <c r="J104" s="33"/>
      <c r="K104" s="33"/>
      <c r="L104" s="33"/>
      <c r="M104" s="33"/>
      <c r="N104" s="33"/>
      <c r="O104" s="33"/>
      <c r="P104" s="33"/>
      <c r="Q104" s="33"/>
      <c r="R104" s="33"/>
      <c r="S104" s="33"/>
      <c r="T104" s="33"/>
      <c r="U104" s="33"/>
      <c r="V104" s="33"/>
      <c r="W104" s="33"/>
      <c r="X104" s="33"/>
      <c r="Y104" s="33"/>
      <c r="Z104" s="33"/>
      <c r="AA104" s="33"/>
      <c r="AB104" s="33"/>
      <c r="AC104" s="33"/>
    </row>
    <row r="105" spans="1:29" x14ac:dyDescent="0.25">
      <c r="A105" s="33"/>
      <c r="B105" s="33"/>
      <c r="C105" s="33"/>
      <c r="D105" s="33"/>
      <c r="E105" s="33"/>
      <c r="F105" s="33"/>
      <c r="G105" s="33"/>
      <c r="H105" s="33"/>
      <c r="I105" s="33"/>
      <c r="J105" s="33"/>
      <c r="K105" s="33"/>
      <c r="L105" s="33"/>
      <c r="M105" s="33"/>
      <c r="N105" s="33"/>
      <c r="O105" s="33"/>
      <c r="P105" s="33"/>
      <c r="Q105" s="33"/>
      <c r="R105" s="33"/>
      <c r="S105" s="33"/>
      <c r="T105" s="33"/>
      <c r="U105" s="33"/>
      <c r="V105" s="33"/>
      <c r="W105" s="33"/>
      <c r="X105" s="33"/>
      <c r="Y105" s="33"/>
      <c r="Z105" s="33"/>
      <c r="AA105" s="33"/>
      <c r="AB105" s="33"/>
      <c r="AC105" s="33"/>
    </row>
    <row r="106" spans="1:29" x14ac:dyDescent="0.25">
      <c r="A106" s="33"/>
      <c r="B106" s="33"/>
      <c r="C106" s="33"/>
      <c r="D106" s="33"/>
      <c r="E106" s="33"/>
      <c r="F106" s="33"/>
      <c r="G106" s="33"/>
      <c r="H106" s="33"/>
      <c r="I106" s="33"/>
      <c r="J106" s="33"/>
      <c r="K106" s="33"/>
      <c r="L106" s="33"/>
      <c r="M106" s="33"/>
      <c r="N106" s="33"/>
      <c r="O106" s="33"/>
      <c r="P106" s="33"/>
      <c r="Q106" s="33"/>
      <c r="R106" s="33"/>
      <c r="S106" s="33"/>
      <c r="T106" s="33"/>
      <c r="U106" s="33"/>
      <c r="V106" s="33"/>
      <c r="W106" s="33"/>
      <c r="X106" s="33"/>
      <c r="Y106" s="33"/>
      <c r="Z106" s="33"/>
      <c r="AA106" s="33"/>
      <c r="AB106" s="33"/>
      <c r="AC106" s="33"/>
    </row>
    <row r="107" spans="1:29" x14ac:dyDescent="0.25">
      <c r="A107" s="33"/>
      <c r="B107" s="33"/>
      <c r="C107" s="33"/>
      <c r="D107" s="33"/>
      <c r="E107" s="33"/>
      <c r="F107" s="33"/>
      <c r="G107" s="33"/>
      <c r="H107" s="33"/>
      <c r="I107" s="33"/>
      <c r="J107" s="33"/>
      <c r="K107" s="33"/>
      <c r="L107" s="33"/>
      <c r="M107" s="33"/>
      <c r="N107" s="33"/>
      <c r="O107" s="33"/>
      <c r="P107" s="33"/>
      <c r="Q107" s="33"/>
      <c r="R107" s="33"/>
      <c r="S107" s="33"/>
      <c r="T107" s="33"/>
      <c r="U107" s="33"/>
      <c r="V107" s="33"/>
      <c r="W107" s="33"/>
      <c r="X107" s="33"/>
      <c r="Y107" s="33"/>
      <c r="Z107" s="33"/>
      <c r="AA107" s="33"/>
      <c r="AB107" s="33"/>
      <c r="AC107" s="33"/>
    </row>
    <row r="108" spans="1:29" x14ac:dyDescent="0.25">
      <c r="A108" s="33"/>
      <c r="B108" s="33"/>
      <c r="C108" s="33"/>
      <c r="D108" s="33"/>
      <c r="E108" s="33"/>
      <c r="F108" s="33"/>
      <c r="G108" s="33"/>
      <c r="H108" s="33"/>
      <c r="I108" s="33"/>
      <c r="J108" s="33"/>
      <c r="K108" s="33"/>
      <c r="L108" s="33"/>
      <c r="M108" s="33"/>
      <c r="N108" s="33"/>
      <c r="O108" s="33"/>
      <c r="P108" s="33"/>
      <c r="Q108" s="33"/>
      <c r="R108" s="33"/>
      <c r="S108" s="33"/>
      <c r="T108" s="33"/>
      <c r="U108" s="33"/>
      <c r="V108" s="33"/>
      <c r="W108" s="33"/>
      <c r="X108" s="33"/>
      <c r="Y108" s="33"/>
      <c r="Z108" s="33"/>
      <c r="AA108" s="33"/>
      <c r="AB108" s="33"/>
      <c r="AC108" s="33"/>
    </row>
    <row r="109" spans="1:29" x14ac:dyDescent="0.25">
      <c r="A109" s="33"/>
      <c r="B109" s="33"/>
      <c r="C109" s="33"/>
      <c r="D109" s="33"/>
      <c r="E109" s="33"/>
      <c r="F109" s="33"/>
      <c r="G109" s="33"/>
      <c r="H109" s="33"/>
      <c r="I109" s="33"/>
      <c r="J109" s="33"/>
      <c r="K109" s="33"/>
      <c r="L109" s="33"/>
      <c r="M109" s="33"/>
      <c r="N109" s="33"/>
      <c r="O109" s="33"/>
      <c r="P109" s="33"/>
      <c r="Q109" s="33"/>
      <c r="R109" s="33"/>
      <c r="S109" s="33"/>
      <c r="T109" s="33"/>
      <c r="U109" s="33"/>
      <c r="V109" s="33"/>
      <c r="W109" s="33"/>
      <c r="X109" s="33"/>
      <c r="Y109" s="33"/>
      <c r="Z109" s="33"/>
      <c r="AA109" s="33"/>
      <c r="AB109" s="33"/>
      <c r="AC109" s="33"/>
    </row>
    <row r="110" spans="1:29" x14ac:dyDescent="0.25">
      <c r="A110" s="33"/>
      <c r="B110" s="33"/>
      <c r="C110" s="33"/>
      <c r="D110" s="33"/>
      <c r="E110" s="33"/>
      <c r="F110" s="33"/>
      <c r="G110" s="33"/>
      <c r="H110" s="33"/>
      <c r="I110" s="33"/>
      <c r="J110" s="33"/>
      <c r="K110" s="33"/>
      <c r="L110" s="33"/>
      <c r="M110" s="33"/>
      <c r="N110" s="33"/>
      <c r="O110" s="33"/>
      <c r="P110" s="33"/>
      <c r="Q110" s="33"/>
      <c r="R110" s="33"/>
      <c r="S110" s="33"/>
      <c r="T110" s="33"/>
      <c r="U110" s="33"/>
      <c r="V110" s="33"/>
      <c r="W110" s="33"/>
      <c r="X110" s="33"/>
      <c r="Y110" s="33"/>
      <c r="Z110" s="33"/>
      <c r="AA110" s="33"/>
      <c r="AB110" s="33"/>
      <c r="AC110" s="33"/>
    </row>
    <row r="111" spans="1:29" x14ac:dyDescent="0.25">
      <c r="A111" s="33"/>
      <c r="B111" s="33"/>
      <c r="C111" s="33"/>
      <c r="D111" s="33"/>
      <c r="E111" s="33"/>
      <c r="F111" s="33"/>
      <c r="G111" s="33"/>
      <c r="H111" s="33"/>
      <c r="I111" s="33"/>
      <c r="J111" s="33"/>
      <c r="K111" s="33"/>
      <c r="L111" s="33"/>
      <c r="M111" s="33"/>
      <c r="N111" s="33"/>
      <c r="O111" s="33"/>
      <c r="P111" s="33"/>
      <c r="Q111" s="33"/>
      <c r="R111" s="33"/>
      <c r="S111" s="33"/>
      <c r="T111" s="33"/>
      <c r="U111" s="33"/>
      <c r="V111" s="33"/>
      <c r="W111" s="33"/>
      <c r="X111" s="33"/>
      <c r="Y111" s="33"/>
      <c r="Z111" s="33"/>
      <c r="AA111" s="33"/>
      <c r="AB111" s="33"/>
      <c r="AC111" s="33"/>
    </row>
    <row r="112" spans="1:29" x14ac:dyDescent="0.25">
      <c r="A112" s="33"/>
      <c r="B112" s="33"/>
      <c r="C112" s="33"/>
      <c r="D112" s="33"/>
      <c r="E112" s="33"/>
      <c r="F112" s="33"/>
      <c r="G112" s="33"/>
      <c r="H112" s="33"/>
      <c r="I112" s="33"/>
      <c r="J112" s="33"/>
      <c r="K112" s="33"/>
      <c r="L112" s="33"/>
      <c r="M112" s="33"/>
      <c r="N112" s="33"/>
      <c r="O112" s="33"/>
      <c r="P112" s="33"/>
      <c r="Q112" s="33"/>
      <c r="R112" s="33"/>
      <c r="S112" s="33"/>
      <c r="T112" s="33"/>
      <c r="U112" s="33"/>
      <c r="V112" s="33"/>
      <c r="W112" s="33"/>
      <c r="X112" s="33"/>
      <c r="Y112" s="33"/>
      <c r="Z112" s="33"/>
      <c r="AA112" s="33"/>
      <c r="AB112" s="33"/>
      <c r="AC112" s="33"/>
    </row>
    <row r="113" spans="1:29" x14ac:dyDescent="0.25">
      <c r="A113" s="33"/>
      <c r="B113" s="33"/>
      <c r="C113" s="33"/>
      <c r="D113" s="33"/>
      <c r="E113" s="33"/>
      <c r="F113" s="33"/>
      <c r="G113" s="33"/>
      <c r="H113" s="33"/>
      <c r="I113" s="33"/>
      <c r="J113" s="33"/>
      <c r="K113" s="33"/>
      <c r="L113" s="33"/>
      <c r="M113" s="33"/>
      <c r="N113" s="33"/>
      <c r="O113" s="33"/>
      <c r="P113" s="33"/>
      <c r="Q113" s="33"/>
      <c r="R113" s="33"/>
      <c r="S113" s="33"/>
      <c r="T113" s="33"/>
      <c r="U113" s="33"/>
      <c r="V113" s="33"/>
      <c r="W113" s="33"/>
      <c r="X113" s="33"/>
      <c r="Y113" s="33"/>
      <c r="Z113" s="33"/>
      <c r="AA113" s="33"/>
      <c r="AB113" s="33"/>
      <c r="AC113" s="33"/>
    </row>
    <row r="114" spans="1:29" x14ac:dyDescent="0.25">
      <c r="A114" s="33"/>
      <c r="B114" s="33"/>
      <c r="C114" s="33"/>
      <c r="D114" s="33"/>
      <c r="E114" s="33"/>
      <c r="F114" s="33"/>
      <c r="G114" s="33"/>
      <c r="H114" s="33"/>
      <c r="I114" s="33"/>
      <c r="J114" s="33"/>
      <c r="K114" s="33"/>
      <c r="L114" s="33"/>
      <c r="M114" s="33"/>
      <c r="N114" s="33"/>
      <c r="O114" s="33"/>
      <c r="P114" s="33"/>
      <c r="Q114" s="33"/>
      <c r="R114" s="33"/>
      <c r="S114" s="33"/>
      <c r="T114" s="33"/>
      <c r="U114" s="33"/>
      <c r="V114" s="33"/>
      <c r="W114" s="33"/>
      <c r="X114" s="33"/>
      <c r="Y114" s="33"/>
      <c r="Z114" s="33"/>
      <c r="AA114" s="33"/>
      <c r="AB114" s="33"/>
      <c r="AC114" s="33"/>
    </row>
    <row r="115" spans="1:29" x14ac:dyDescent="0.25">
      <c r="A115" s="33"/>
      <c r="B115" s="33"/>
      <c r="C115" s="33"/>
      <c r="D115" s="33"/>
      <c r="E115" s="33"/>
      <c r="F115" s="33"/>
      <c r="G115" s="33"/>
      <c r="H115" s="33"/>
      <c r="I115" s="33"/>
      <c r="J115" s="33"/>
      <c r="K115" s="33"/>
      <c r="L115" s="33"/>
      <c r="M115" s="33"/>
      <c r="N115" s="33"/>
      <c r="O115" s="33"/>
      <c r="P115" s="33"/>
      <c r="Q115" s="33"/>
      <c r="R115" s="33"/>
      <c r="S115" s="33"/>
      <c r="T115" s="33"/>
      <c r="U115" s="33"/>
      <c r="V115" s="33"/>
      <c r="W115" s="33"/>
      <c r="X115" s="33"/>
      <c r="Y115" s="33"/>
      <c r="Z115" s="33"/>
      <c r="AA115" s="33"/>
      <c r="AB115" s="33"/>
      <c r="AC115" s="33"/>
    </row>
    <row r="116" spans="1:29" x14ac:dyDescent="0.25">
      <c r="A116" s="33"/>
      <c r="B116" s="33"/>
      <c r="C116" s="33"/>
      <c r="D116" s="33"/>
      <c r="E116" s="33"/>
      <c r="F116" s="33"/>
      <c r="G116" s="33"/>
      <c r="H116" s="33"/>
      <c r="I116" s="33"/>
      <c r="J116" s="33"/>
      <c r="K116" s="33"/>
      <c r="L116" s="33"/>
      <c r="M116" s="33"/>
      <c r="N116" s="33"/>
      <c r="O116" s="33"/>
      <c r="P116" s="33"/>
      <c r="Q116" s="33"/>
      <c r="R116" s="33"/>
      <c r="S116" s="33"/>
      <c r="T116" s="33"/>
      <c r="U116" s="33"/>
      <c r="V116" s="33"/>
      <c r="W116" s="33"/>
      <c r="X116" s="33"/>
      <c r="Y116" s="33"/>
      <c r="Z116" s="33"/>
      <c r="AA116" s="33"/>
      <c r="AB116" s="33"/>
      <c r="AC116" s="33"/>
    </row>
    <row r="117" spans="1:29" x14ac:dyDescent="0.25">
      <c r="A117" s="33"/>
      <c r="B117" s="33"/>
      <c r="C117" s="33"/>
      <c r="D117" s="33"/>
      <c r="E117" s="33"/>
      <c r="F117" s="33"/>
      <c r="G117" s="33"/>
      <c r="H117" s="33"/>
      <c r="I117" s="33"/>
      <c r="J117" s="33"/>
      <c r="K117" s="33"/>
      <c r="L117" s="33"/>
      <c r="M117" s="33"/>
      <c r="N117" s="33"/>
      <c r="O117" s="33"/>
      <c r="P117" s="33"/>
      <c r="Q117" s="33"/>
      <c r="R117" s="33"/>
      <c r="S117" s="33"/>
      <c r="T117" s="33"/>
      <c r="U117" s="33"/>
      <c r="V117" s="33"/>
      <c r="W117" s="33"/>
      <c r="X117" s="33"/>
      <c r="Y117" s="33"/>
      <c r="Z117" s="33"/>
      <c r="AA117" s="33"/>
      <c r="AB117" s="33"/>
      <c r="AC117" s="33"/>
    </row>
    <row r="118" spans="1:29" x14ac:dyDescent="0.25">
      <c r="A118" s="33"/>
      <c r="B118" s="33"/>
      <c r="C118" s="33"/>
      <c r="D118" s="33"/>
      <c r="E118" s="33"/>
      <c r="F118" s="33"/>
      <c r="G118" s="33"/>
      <c r="H118" s="33"/>
      <c r="I118" s="33"/>
      <c r="J118" s="33"/>
      <c r="K118" s="33"/>
      <c r="L118" s="33"/>
      <c r="M118" s="33"/>
      <c r="N118" s="33"/>
      <c r="O118" s="33"/>
      <c r="P118" s="33"/>
      <c r="Q118" s="33"/>
      <c r="R118" s="33"/>
      <c r="S118" s="33"/>
      <c r="T118" s="33"/>
      <c r="U118" s="33"/>
      <c r="V118" s="33"/>
      <c r="W118" s="33"/>
      <c r="X118" s="33"/>
      <c r="Y118" s="33"/>
      <c r="Z118" s="33"/>
      <c r="AA118" s="33"/>
      <c r="AB118" s="33"/>
      <c r="AC118" s="33"/>
    </row>
    <row r="119" spans="1:29" x14ac:dyDescent="0.25">
      <c r="A119" s="33"/>
      <c r="B119" s="33"/>
      <c r="C119" s="33"/>
      <c r="D119" s="33"/>
      <c r="E119" s="33"/>
      <c r="F119" s="33"/>
      <c r="G119" s="33"/>
      <c r="H119" s="33"/>
      <c r="I119" s="33"/>
      <c r="J119" s="33"/>
      <c r="K119" s="33"/>
      <c r="L119" s="33"/>
      <c r="M119" s="33"/>
      <c r="N119" s="33"/>
      <c r="O119" s="33"/>
      <c r="P119" s="33"/>
      <c r="Q119" s="33"/>
      <c r="R119" s="33"/>
      <c r="S119" s="33"/>
      <c r="T119" s="33"/>
      <c r="U119" s="33"/>
      <c r="V119" s="33"/>
      <c r="W119" s="33"/>
      <c r="X119" s="33"/>
      <c r="Y119" s="33"/>
      <c r="Z119" s="33"/>
      <c r="AA119" s="33"/>
      <c r="AB119" s="33"/>
      <c r="AC119" s="33"/>
    </row>
  </sheetData>
  <sheetProtection algorithmName="SHA-512" hashValue="aXaqTN03OWbuYa6M1oWiP2MJ6a2ToUKUPPqV0rMYMMkjNs49Fxp5t+2RGDBwRmOiq9BKsgJnhoX7AKSEH0CEMQ==" saltValue="Y6CRcghFiV5IpLIFnniCvg==" spinCount="100000" sheet="1" objects="1" scenarios="1"/>
  <mergeCells count="4">
    <mergeCell ref="B2:J2"/>
    <mergeCell ref="B5:E5"/>
    <mergeCell ref="G5:J5"/>
    <mergeCell ref="B4:D4"/>
  </mergeCells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B81A2E-4D87-4D94-ABEB-4E45E94AE784}">
  <sheetPr>
    <tabColor rgb="FF92D050"/>
  </sheetPr>
  <dimension ref="A1:AE119"/>
  <sheetViews>
    <sheetView topLeftCell="D1" workbookViewId="0">
      <selection activeCell="H7" sqref="H7"/>
    </sheetView>
  </sheetViews>
  <sheetFormatPr defaultRowHeight="15.75" x14ac:dyDescent="0.25"/>
  <cols>
    <col min="1" max="1" width="3.25" customWidth="1"/>
    <col min="2" max="2" width="14.25" customWidth="1"/>
    <col min="3" max="4" width="17.375" customWidth="1"/>
    <col min="5" max="5" width="10.375" customWidth="1"/>
    <col min="6" max="6" width="11.75" customWidth="1"/>
    <col min="7" max="7" width="2.875" customWidth="1"/>
    <col min="8" max="10" width="17.375" customWidth="1"/>
    <col min="11" max="11" width="16.75" customWidth="1"/>
    <col min="12" max="12" width="11.75" customWidth="1"/>
  </cols>
  <sheetData>
    <row r="1" spans="1:31" x14ac:dyDescent="0.25">
      <c r="A1" s="33"/>
      <c r="B1" s="33"/>
      <c r="C1" s="34"/>
      <c r="D1" s="34"/>
      <c r="E1" s="34"/>
      <c r="F1" s="34"/>
      <c r="G1" s="34"/>
      <c r="H1" s="33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  <c r="AA1" s="34"/>
      <c r="AB1" s="34"/>
      <c r="AC1" s="34"/>
      <c r="AD1" s="34"/>
      <c r="AE1" s="34"/>
    </row>
    <row r="2" spans="1:31" ht="33.75" customHeight="1" x14ac:dyDescent="0.25">
      <c r="A2" s="33"/>
      <c r="B2" s="513" t="s">
        <v>226</v>
      </c>
      <c r="C2" s="514"/>
      <c r="D2" s="514"/>
      <c r="E2" s="514"/>
      <c r="F2" s="514"/>
      <c r="G2" s="514"/>
      <c r="H2" s="514"/>
      <c r="I2" s="514"/>
      <c r="J2" s="514"/>
      <c r="K2" s="514"/>
      <c r="L2" s="514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  <c r="X2" s="33"/>
      <c r="Y2" s="33"/>
      <c r="Z2" s="33"/>
      <c r="AA2" s="33"/>
      <c r="AB2" s="33"/>
      <c r="AC2" s="33"/>
      <c r="AD2" s="33"/>
      <c r="AE2" s="33"/>
    </row>
    <row r="3" spans="1:31" ht="16.5" thickBot="1" x14ac:dyDescent="0.3">
      <c r="A3" s="33"/>
      <c r="B3" s="33"/>
      <c r="C3" s="33"/>
      <c r="D3" s="33"/>
      <c r="E3" s="33"/>
      <c r="F3" s="33"/>
      <c r="G3" s="33"/>
      <c r="H3" s="33"/>
      <c r="I3" s="33"/>
      <c r="J3" s="33"/>
      <c r="K3" s="33"/>
      <c r="L3" s="33"/>
      <c r="M3" s="19"/>
      <c r="N3" s="33"/>
      <c r="O3" s="33"/>
      <c r="P3" s="33"/>
      <c r="Q3" s="33"/>
      <c r="R3" s="33"/>
      <c r="S3" s="33"/>
      <c r="T3" s="33"/>
      <c r="U3" s="33"/>
      <c r="V3" s="33"/>
      <c r="W3" s="33"/>
      <c r="X3" s="33"/>
      <c r="Y3" s="33"/>
      <c r="Z3" s="33"/>
      <c r="AA3" s="33"/>
      <c r="AB3" s="33"/>
      <c r="AC3" s="33"/>
      <c r="AD3" s="33"/>
      <c r="AE3" s="33"/>
    </row>
    <row r="4" spans="1:31" ht="29.25" customHeight="1" x14ac:dyDescent="0.25">
      <c r="A4" s="33"/>
      <c r="B4" s="528" t="s">
        <v>225</v>
      </c>
      <c r="C4" s="529"/>
      <c r="D4" s="530"/>
      <c r="E4" s="264" t="s">
        <v>223</v>
      </c>
      <c r="F4" s="431">
        <f>((SUMIF($K$8:$K$100,E4,$L$8:$L$100)-SUMIF($E$8:$E$100,E4,$F$8:$F$100)))</f>
        <v>50</v>
      </c>
      <c r="G4" s="263"/>
      <c r="H4" s="33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  <c r="AE4" s="34"/>
    </row>
    <row r="5" spans="1:31" ht="29.25" customHeight="1" thickBot="1" x14ac:dyDescent="0.3">
      <c r="A5" s="33"/>
      <c r="B5" s="531"/>
      <c r="C5" s="532"/>
      <c r="D5" s="533"/>
      <c r="E5" s="265" t="s">
        <v>153</v>
      </c>
      <c r="F5" s="432">
        <f>((SUMIF($K$8:$K$100,E5,$L$8:$L$100)-SUMIF($E$8:$E$100,E5,$F$8:$F$100)))</f>
        <v>-100</v>
      </c>
      <c r="G5" s="263"/>
      <c r="H5" s="33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</row>
    <row r="6" spans="1:31" ht="53.25" customHeight="1" x14ac:dyDescent="0.25">
      <c r="A6" s="10"/>
      <c r="B6" s="523" t="s">
        <v>224</v>
      </c>
      <c r="C6" s="524"/>
      <c r="D6" s="524"/>
      <c r="E6" s="524"/>
      <c r="F6" s="525"/>
      <c r="G6" s="266"/>
      <c r="H6" s="526" t="s">
        <v>158</v>
      </c>
      <c r="I6" s="524"/>
      <c r="J6" s="524"/>
      <c r="K6" s="524"/>
      <c r="L6" s="527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</row>
    <row r="7" spans="1:31" ht="35.25" customHeight="1" x14ac:dyDescent="0.25">
      <c r="A7" s="33"/>
      <c r="B7" s="88" t="s">
        <v>87</v>
      </c>
      <c r="C7" s="36" t="s">
        <v>88</v>
      </c>
      <c r="D7" s="37" t="s">
        <v>89</v>
      </c>
      <c r="E7" s="305" t="s">
        <v>156</v>
      </c>
      <c r="F7" s="110" t="s">
        <v>157</v>
      </c>
      <c r="G7" s="87"/>
      <c r="H7" s="35" t="s">
        <v>87</v>
      </c>
      <c r="I7" s="36" t="s">
        <v>88</v>
      </c>
      <c r="J7" s="37" t="s">
        <v>89</v>
      </c>
      <c r="K7" s="305" t="s">
        <v>156</v>
      </c>
      <c r="L7" s="182" t="s">
        <v>157</v>
      </c>
      <c r="M7" s="33"/>
      <c r="N7" s="33"/>
      <c r="O7" s="33"/>
      <c r="P7" s="33"/>
      <c r="Q7" s="33"/>
      <c r="R7" s="33"/>
      <c r="S7" s="33"/>
      <c r="T7" s="33"/>
      <c r="U7" s="33"/>
      <c r="V7" s="33"/>
      <c r="W7" s="33"/>
      <c r="X7" s="33"/>
      <c r="Y7" s="33"/>
      <c r="Z7" s="33"/>
      <c r="AA7" s="33"/>
      <c r="AB7" s="33"/>
      <c r="AC7" s="33"/>
      <c r="AD7" s="33"/>
      <c r="AE7" s="33"/>
    </row>
    <row r="8" spans="1:31" x14ac:dyDescent="0.25">
      <c r="A8" s="33"/>
      <c r="B8" s="89"/>
      <c r="C8" s="40" t="s">
        <v>90</v>
      </c>
      <c r="D8" s="41" t="s">
        <v>90</v>
      </c>
      <c r="E8" s="302" t="s">
        <v>153</v>
      </c>
      <c r="F8" s="111">
        <v>50</v>
      </c>
      <c r="G8" s="87"/>
      <c r="H8" s="39"/>
      <c r="I8" s="40" t="s">
        <v>90</v>
      </c>
      <c r="J8" s="41" t="s">
        <v>90</v>
      </c>
      <c r="K8" s="302" t="s">
        <v>223</v>
      </c>
      <c r="L8" s="113">
        <v>100</v>
      </c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3"/>
      <c r="AA8" s="33"/>
      <c r="AB8" s="33"/>
      <c r="AC8" s="33"/>
      <c r="AD8" s="33"/>
      <c r="AE8" s="33"/>
    </row>
    <row r="9" spans="1:31" x14ac:dyDescent="0.25">
      <c r="A9" s="33"/>
      <c r="B9" s="90"/>
      <c r="C9" s="44"/>
      <c r="D9" s="45"/>
      <c r="E9" s="303" t="s">
        <v>223</v>
      </c>
      <c r="F9" s="112">
        <v>20</v>
      </c>
      <c r="G9" s="87"/>
      <c r="H9" s="43"/>
      <c r="I9" s="44"/>
      <c r="J9" s="45"/>
      <c r="K9" s="303"/>
      <c r="L9" s="114"/>
      <c r="M9" s="33"/>
      <c r="N9" s="33"/>
      <c r="O9" s="33"/>
      <c r="P9" s="33"/>
      <c r="Q9" s="33"/>
      <c r="R9" s="33"/>
      <c r="S9" s="33"/>
      <c r="T9" s="33"/>
      <c r="U9" s="33"/>
      <c r="V9" s="33"/>
      <c r="W9" s="33"/>
      <c r="X9" s="33"/>
      <c r="Y9" s="33"/>
      <c r="Z9" s="33"/>
      <c r="AA9" s="33"/>
      <c r="AB9" s="33"/>
      <c r="AC9" s="33"/>
      <c r="AD9" s="33"/>
      <c r="AE9" s="33"/>
    </row>
    <row r="10" spans="1:31" x14ac:dyDescent="0.25">
      <c r="A10" s="33"/>
      <c r="B10" s="91"/>
      <c r="C10" s="44"/>
      <c r="D10" s="45"/>
      <c r="E10" s="303" t="s">
        <v>153</v>
      </c>
      <c r="F10" s="112">
        <v>50</v>
      </c>
      <c r="G10" s="87"/>
      <c r="H10" s="47"/>
      <c r="I10" s="44"/>
      <c r="J10" s="45"/>
      <c r="K10" s="303"/>
      <c r="L10" s="114"/>
      <c r="M10" s="33"/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33"/>
      <c r="Y10" s="33"/>
      <c r="Z10" s="33"/>
      <c r="AA10" s="33"/>
      <c r="AB10" s="33"/>
      <c r="AC10" s="33"/>
      <c r="AD10" s="33"/>
      <c r="AE10" s="33"/>
    </row>
    <row r="11" spans="1:31" x14ac:dyDescent="0.25">
      <c r="A11" s="33"/>
      <c r="B11" s="91"/>
      <c r="C11" s="44"/>
      <c r="D11" s="45"/>
      <c r="E11" s="303" t="s">
        <v>223</v>
      </c>
      <c r="F11" s="112">
        <v>30</v>
      </c>
      <c r="G11" s="87"/>
      <c r="H11" s="47"/>
      <c r="I11" s="44"/>
      <c r="J11" s="45"/>
      <c r="K11" s="303"/>
      <c r="L11" s="114"/>
      <c r="M11" s="33"/>
      <c r="N11" s="33"/>
      <c r="O11" s="33"/>
      <c r="P11" s="33"/>
      <c r="Q11" s="33"/>
      <c r="R11" s="33"/>
      <c r="S11" s="33"/>
      <c r="T11" s="33"/>
      <c r="U11" s="33"/>
      <c r="V11" s="33"/>
      <c r="W11" s="33"/>
      <c r="X11" s="33"/>
      <c r="Y11" s="33"/>
      <c r="Z11" s="33"/>
      <c r="AA11" s="33"/>
      <c r="AB11" s="33"/>
      <c r="AC11" s="33"/>
      <c r="AD11" s="33"/>
      <c r="AE11" s="33"/>
    </row>
    <row r="12" spans="1:31" x14ac:dyDescent="0.25">
      <c r="A12" s="33"/>
      <c r="B12" s="91"/>
      <c r="C12" s="44"/>
      <c r="D12" s="45"/>
      <c r="E12" s="303"/>
      <c r="F12" s="112"/>
      <c r="G12" s="87"/>
      <c r="H12" s="47"/>
      <c r="I12" s="44"/>
      <c r="J12" s="45"/>
      <c r="K12" s="303"/>
      <c r="L12" s="114"/>
      <c r="M12" s="33"/>
      <c r="N12" s="33"/>
      <c r="O12" s="33"/>
      <c r="P12" s="33"/>
      <c r="Q12" s="33"/>
      <c r="R12" s="33"/>
      <c r="S12" s="33"/>
      <c r="T12" s="33"/>
      <c r="U12" s="33"/>
      <c r="V12" s="33"/>
      <c r="W12" s="33"/>
      <c r="X12" s="33"/>
      <c r="Y12" s="33"/>
      <c r="Z12" s="33"/>
      <c r="AA12" s="33"/>
      <c r="AB12" s="33"/>
      <c r="AC12" s="33"/>
      <c r="AD12" s="33"/>
      <c r="AE12" s="33"/>
    </row>
    <row r="13" spans="1:31" x14ac:dyDescent="0.25">
      <c r="A13" s="33"/>
      <c r="B13" s="91"/>
      <c r="C13" s="44"/>
      <c r="D13" s="45"/>
      <c r="E13" s="303"/>
      <c r="F13" s="112"/>
      <c r="G13" s="87"/>
      <c r="H13" s="47"/>
      <c r="I13" s="44"/>
      <c r="J13" s="45"/>
      <c r="K13" s="303"/>
      <c r="L13" s="114"/>
      <c r="M13" s="33"/>
      <c r="N13" s="33"/>
      <c r="O13" s="33"/>
      <c r="P13" s="33"/>
      <c r="Q13" s="33"/>
      <c r="R13" s="33"/>
      <c r="S13" s="33"/>
      <c r="T13" s="33"/>
      <c r="U13" s="33"/>
      <c r="V13" s="33"/>
      <c r="W13" s="33"/>
      <c r="X13" s="33"/>
      <c r="Y13" s="33"/>
      <c r="Z13" s="33"/>
      <c r="AA13" s="33"/>
      <c r="AB13" s="33"/>
      <c r="AC13" s="33"/>
      <c r="AD13" s="33"/>
      <c r="AE13" s="33"/>
    </row>
    <row r="14" spans="1:31" x14ac:dyDescent="0.25">
      <c r="A14" s="33"/>
      <c r="B14" s="91"/>
      <c r="C14" s="44"/>
      <c r="D14" s="45"/>
      <c r="E14" s="303"/>
      <c r="F14" s="112"/>
      <c r="G14" s="87"/>
      <c r="H14" s="47"/>
      <c r="I14" s="44"/>
      <c r="J14" s="45"/>
      <c r="K14" s="303"/>
      <c r="L14" s="114"/>
      <c r="M14" s="33"/>
      <c r="N14" s="33"/>
      <c r="O14" s="33"/>
      <c r="P14" s="33"/>
      <c r="Q14" s="33"/>
      <c r="R14" s="33"/>
      <c r="S14" s="33"/>
      <c r="T14" s="33"/>
      <c r="U14" s="33"/>
      <c r="V14" s="33"/>
      <c r="W14" s="33"/>
      <c r="X14" s="33"/>
      <c r="Y14" s="33"/>
      <c r="Z14" s="33"/>
      <c r="AA14" s="33"/>
      <c r="AB14" s="33"/>
      <c r="AC14" s="33"/>
      <c r="AD14" s="33"/>
      <c r="AE14" s="33"/>
    </row>
    <row r="15" spans="1:31" x14ac:dyDescent="0.25">
      <c r="A15" s="33"/>
      <c r="B15" s="91"/>
      <c r="C15" s="44"/>
      <c r="D15" s="45"/>
      <c r="E15" s="303"/>
      <c r="F15" s="112"/>
      <c r="G15" s="87"/>
      <c r="H15" s="47"/>
      <c r="I15" s="44"/>
      <c r="J15" s="45"/>
      <c r="K15" s="303"/>
      <c r="L15" s="114"/>
      <c r="M15" s="33"/>
      <c r="N15" s="33"/>
      <c r="O15" s="33"/>
      <c r="P15" s="33"/>
      <c r="Q15" s="33"/>
      <c r="R15" s="33"/>
      <c r="S15" s="33"/>
      <c r="T15" s="33"/>
      <c r="U15" s="33"/>
      <c r="V15" s="33"/>
      <c r="W15" s="33"/>
      <c r="X15" s="33"/>
      <c r="Y15" s="33"/>
      <c r="Z15" s="33"/>
      <c r="AA15" s="33"/>
      <c r="AB15" s="33"/>
      <c r="AC15" s="33"/>
      <c r="AD15" s="33"/>
      <c r="AE15" s="33"/>
    </row>
    <row r="16" spans="1:31" x14ac:dyDescent="0.25">
      <c r="A16" s="33"/>
      <c r="B16" s="91"/>
      <c r="C16" s="44"/>
      <c r="D16" s="45"/>
      <c r="E16" s="303"/>
      <c r="F16" s="112"/>
      <c r="G16" s="87"/>
      <c r="H16" s="47"/>
      <c r="I16" s="44"/>
      <c r="J16" s="45"/>
      <c r="K16" s="303"/>
      <c r="L16" s="114"/>
      <c r="M16" s="33"/>
      <c r="N16" s="33"/>
      <c r="O16" s="33"/>
      <c r="P16" s="33"/>
      <c r="Q16" s="33"/>
      <c r="R16" s="33"/>
      <c r="S16" s="33"/>
      <c r="T16" s="33"/>
      <c r="U16" s="33"/>
      <c r="V16" s="33"/>
      <c r="W16" s="33"/>
      <c r="X16" s="33"/>
      <c r="Y16" s="33"/>
      <c r="Z16" s="33"/>
      <c r="AA16" s="33"/>
      <c r="AB16" s="33"/>
      <c r="AC16" s="33"/>
      <c r="AD16" s="33"/>
      <c r="AE16" s="33"/>
    </row>
    <row r="17" spans="1:31" x14ac:dyDescent="0.25">
      <c r="A17" s="33"/>
      <c r="B17" s="91"/>
      <c r="C17" s="44"/>
      <c r="D17" s="45"/>
      <c r="E17" s="303"/>
      <c r="F17" s="112"/>
      <c r="G17" s="87"/>
      <c r="H17" s="47"/>
      <c r="I17" s="44"/>
      <c r="J17" s="45"/>
      <c r="K17" s="303"/>
      <c r="L17" s="114"/>
      <c r="M17" s="33"/>
      <c r="N17" s="33"/>
      <c r="O17" s="33"/>
      <c r="P17" s="33"/>
      <c r="Q17" s="33"/>
      <c r="R17" s="33"/>
      <c r="S17" s="33"/>
      <c r="T17" s="33"/>
      <c r="U17" s="33"/>
      <c r="V17" s="33"/>
      <c r="W17" s="33"/>
      <c r="X17" s="33"/>
      <c r="Y17" s="33"/>
      <c r="Z17" s="33"/>
      <c r="AA17" s="33"/>
      <c r="AB17" s="33"/>
      <c r="AC17" s="33"/>
      <c r="AD17" s="33"/>
      <c r="AE17" s="33"/>
    </row>
    <row r="18" spans="1:31" x14ac:dyDescent="0.25">
      <c r="A18" s="33"/>
      <c r="B18" s="91"/>
      <c r="C18" s="44"/>
      <c r="D18" s="45"/>
      <c r="E18" s="303"/>
      <c r="F18" s="112"/>
      <c r="G18" s="87"/>
      <c r="H18" s="47"/>
      <c r="I18" s="44"/>
      <c r="J18" s="45"/>
      <c r="K18" s="303"/>
      <c r="L18" s="114"/>
      <c r="M18" s="33"/>
      <c r="N18" s="33"/>
      <c r="O18" s="33"/>
      <c r="P18" s="33"/>
      <c r="Q18" s="33"/>
      <c r="R18" s="33"/>
      <c r="S18" s="33"/>
      <c r="T18" s="33"/>
      <c r="U18" s="33"/>
      <c r="V18" s="33"/>
      <c r="W18" s="33"/>
      <c r="X18" s="33"/>
      <c r="Y18" s="33"/>
      <c r="Z18" s="33"/>
      <c r="AA18" s="33"/>
      <c r="AB18" s="33"/>
      <c r="AC18" s="33"/>
      <c r="AD18" s="33"/>
      <c r="AE18" s="33"/>
    </row>
    <row r="19" spans="1:31" x14ac:dyDescent="0.25">
      <c r="A19" s="33"/>
      <c r="B19" s="91"/>
      <c r="C19" s="44"/>
      <c r="D19" s="45"/>
      <c r="E19" s="303"/>
      <c r="F19" s="112"/>
      <c r="G19" s="87"/>
      <c r="H19" s="47"/>
      <c r="I19" s="44"/>
      <c r="J19" s="45"/>
      <c r="K19" s="303"/>
      <c r="L19" s="114"/>
      <c r="M19" s="33"/>
      <c r="N19" s="33"/>
      <c r="O19" s="33"/>
      <c r="P19" s="33"/>
      <c r="Q19" s="33"/>
      <c r="R19" s="33"/>
      <c r="S19" s="33"/>
      <c r="T19" s="33"/>
      <c r="U19" s="33"/>
      <c r="V19" s="33"/>
      <c r="W19" s="33"/>
      <c r="X19" s="33"/>
      <c r="Y19" s="33"/>
      <c r="Z19" s="33"/>
      <c r="AA19" s="33"/>
      <c r="AB19" s="33"/>
      <c r="AC19" s="33"/>
      <c r="AD19" s="33"/>
      <c r="AE19" s="33"/>
    </row>
    <row r="20" spans="1:31" x14ac:dyDescent="0.25">
      <c r="A20" s="33"/>
      <c r="B20" s="91"/>
      <c r="C20" s="44"/>
      <c r="D20" s="45"/>
      <c r="E20" s="303"/>
      <c r="F20" s="112"/>
      <c r="G20" s="87"/>
      <c r="H20" s="47"/>
      <c r="I20" s="44"/>
      <c r="J20" s="45"/>
      <c r="K20" s="303"/>
      <c r="L20" s="114"/>
      <c r="M20" s="33"/>
      <c r="N20" s="33"/>
      <c r="O20" s="33"/>
      <c r="P20" s="33"/>
      <c r="Q20" s="33"/>
      <c r="R20" s="33"/>
      <c r="S20" s="33"/>
      <c r="T20" s="33"/>
      <c r="U20" s="33"/>
      <c r="V20" s="33"/>
      <c r="W20" s="33"/>
      <c r="X20" s="33"/>
      <c r="Y20" s="33"/>
      <c r="Z20" s="33"/>
      <c r="AA20" s="33"/>
      <c r="AB20" s="33"/>
      <c r="AC20" s="33"/>
      <c r="AD20" s="33"/>
      <c r="AE20" s="33"/>
    </row>
    <row r="21" spans="1:31" x14ac:dyDescent="0.25">
      <c r="A21" s="33"/>
      <c r="B21" s="91"/>
      <c r="C21" s="44"/>
      <c r="D21" s="45"/>
      <c r="E21" s="303"/>
      <c r="F21" s="112"/>
      <c r="G21" s="87"/>
      <c r="H21" s="47"/>
      <c r="I21" s="44"/>
      <c r="J21" s="45"/>
      <c r="K21" s="303"/>
      <c r="L21" s="114"/>
      <c r="M21" s="33"/>
      <c r="N21" s="33"/>
      <c r="O21" s="33"/>
      <c r="P21" s="33"/>
      <c r="Q21" s="33"/>
      <c r="R21" s="33"/>
      <c r="S21" s="33"/>
      <c r="T21" s="33"/>
      <c r="U21" s="33"/>
      <c r="V21" s="33"/>
      <c r="W21" s="33"/>
      <c r="X21" s="33"/>
      <c r="Y21" s="33"/>
      <c r="Z21" s="33"/>
      <c r="AA21" s="33"/>
      <c r="AB21" s="33"/>
      <c r="AC21" s="33"/>
      <c r="AD21" s="33"/>
      <c r="AE21" s="33"/>
    </row>
    <row r="22" spans="1:31" x14ac:dyDescent="0.25">
      <c r="A22" s="33"/>
      <c r="B22" s="91"/>
      <c r="C22" s="44"/>
      <c r="D22" s="45"/>
      <c r="E22" s="303"/>
      <c r="F22" s="112"/>
      <c r="G22" s="87"/>
      <c r="H22" s="47"/>
      <c r="I22" s="44"/>
      <c r="J22" s="45"/>
      <c r="K22" s="303"/>
      <c r="L22" s="114"/>
      <c r="M22" s="33"/>
      <c r="N22" s="33"/>
      <c r="O22" s="33"/>
      <c r="P22" s="33"/>
      <c r="Q22" s="33"/>
      <c r="R22" s="33"/>
      <c r="S22" s="33"/>
      <c r="T22" s="33"/>
      <c r="U22" s="33"/>
      <c r="V22" s="33"/>
      <c r="W22" s="33"/>
      <c r="X22" s="33"/>
      <c r="Y22" s="33"/>
      <c r="Z22" s="33"/>
      <c r="AA22" s="33"/>
      <c r="AB22" s="33"/>
      <c r="AC22" s="33"/>
      <c r="AD22" s="33"/>
      <c r="AE22" s="33"/>
    </row>
    <row r="23" spans="1:31" x14ac:dyDescent="0.25">
      <c r="A23" s="33"/>
      <c r="B23" s="91"/>
      <c r="C23" s="44"/>
      <c r="D23" s="45"/>
      <c r="E23" s="303"/>
      <c r="F23" s="112"/>
      <c r="G23" s="87"/>
      <c r="H23" s="47"/>
      <c r="I23" s="44"/>
      <c r="J23" s="45"/>
      <c r="K23" s="303"/>
      <c r="L23" s="114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  <c r="AA23" s="33"/>
      <c r="AB23" s="33"/>
      <c r="AC23" s="33"/>
      <c r="AD23" s="33"/>
      <c r="AE23" s="33"/>
    </row>
    <row r="24" spans="1:31" x14ac:dyDescent="0.25">
      <c r="A24" s="33"/>
      <c r="B24" s="91"/>
      <c r="C24" s="44"/>
      <c r="D24" s="45"/>
      <c r="E24" s="303"/>
      <c r="F24" s="112"/>
      <c r="G24" s="87"/>
      <c r="H24" s="47"/>
      <c r="I24" s="44"/>
      <c r="J24" s="45"/>
      <c r="K24" s="303"/>
      <c r="L24" s="114"/>
      <c r="M24" s="33"/>
      <c r="N24" s="33"/>
      <c r="O24" s="33"/>
      <c r="P24" s="33"/>
      <c r="Q24" s="33"/>
      <c r="R24" s="33"/>
      <c r="S24" s="33"/>
      <c r="T24" s="33"/>
      <c r="U24" s="33"/>
      <c r="V24" s="33"/>
      <c r="W24" s="33"/>
      <c r="X24" s="33"/>
      <c r="Y24" s="33"/>
      <c r="Z24" s="33"/>
      <c r="AA24" s="33"/>
      <c r="AB24" s="33"/>
      <c r="AC24" s="33"/>
      <c r="AD24" s="33"/>
      <c r="AE24" s="33"/>
    </row>
    <row r="25" spans="1:31" x14ac:dyDescent="0.25">
      <c r="A25" s="33"/>
      <c r="B25" s="91"/>
      <c r="C25" s="44"/>
      <c r="D25" s="45"/>
      <c r="E25" s="303"/>
      <c r="F25" s="112"/>
      <c r="G25" s="87"/>
      <c r="H25" s="47"/>
      <c r="I25" s="44"/>
      <c r="J25" s="45"/>
      <c r="K25" s="303"/>
      <c r="L25" s="114"/>
      <c r="M25" s="33"/>
      <c r="N25" s="33"/>
      <c r="O25" s="33"/>
      <c r="P25" s="33"/>
      <c r="Q25" s="33"/>
      <c r="R25" s="33"/>
      <c r="S25" s="33"/>
      <c r="T25" s="33"/>
      <c r="U25" s="33"/>
      <c r="V25" s="33"/>
      <c r="W25" s="33"/>
      <c r="X25" s="33"/>
      <c r="Y25" s="33"/>
      <c r="Z25" s="33"/>
      <c r="AA25" s="33"/>
      <c r="AB25" s="33"/>
      <c r="AC25" s="33"/>
      <c r="AD25" s="33"/>
      <c r="AE25" s="33"/>
    </row>
    <row r="26" spans="1:31" x14ac:dyDescent="0.25">
      <c r="A26" s="33"/>
      <c r="B26" s="91"/>
      <c r="C26" s="44"/>
      <c r="D26" s="45"/>
      <c r="E26" s="303"/>
      <c r="F26" s="112"/>
      <c r="G26" s="87"/>
      <c r="H26" s="47"/>
      <c r="I26" s="44"/>
      <c r="J26" s="45"/>
      <c r="K26" s="303"/>
      <c r="L26" s="114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 s="33"/>
      <c r="AA26" s="33"/>
      <c r="AB26" s="33"/>
      <c r="AC26" s="33"/>
      <c r="AD26" s="33"/>
      <c r="AE26" s="33"/>
    </row>
    <row r="27" spans="1:31" x14ac:dyDescent="0.25">
      <c r="A27" s="33"/>
      <c r="B27" s="91"/>
      <c r="C27" s="44"/>
      <c r="D27" s="45"/>
      <c r="E27" s="303"/>
      <c r="F27" s="112"/>
      <c r="G27" s="87"/>
      <c r="H27" s="47"/>
      <c r="I27" s="44"/>
      <c r="J27" s="45"/>
      <c r="K27" s="303"/>
      <c r="L27" s="114"/>
      <c r="M27" s="33"/>
      <c r="N27" s="33"/>
      <c r="O27" s="33"/>
      <c r="P27" s="33"/>
      <c r="Q27" s="33"/>
      <c r="R27" s="33"/>
      <c r="S27" s="33"/>
      <c r="T27" s="33"/>
      <c r="U27" s="33"/>
      <c r="V27" s="33"/>
      <c r="W27" s="33"/>
      <c r="X27" s="33"/>
      <c r="Y27" s="33"/>
      <c r="Z27" s="33"/>
      <c r="AA27" s="33"/>
      <c r="AB27" s="33"/>
      <c r="AC27" s="33"/>
      <c r="AD27" s="33"/>
      <c r="AE27" s="33"/>
    </row>
    <row r="28" spans="1:31" x14ac:dyDescent="0.25">
      <c r="A28" s="33"/>
      <c r="B28" s="91"/>
      <c r="C28" s="44"/>
      <c r="D28" s="45"/>
      <c r="E28" s="303"/>
      <c r="F28" s="112"/>
      <c r="G28" s="87"/>
      <c r="H28" s="47"/>
      <c r="I28" s="44"/>
      <c r="J28" s="45"/>
      <c r="K28" s="303"/>
      <c r="L28" s="114"/>
      <c r="M28" s="33"/>
      <c r="N28" s="33"/>
      <c r="O28" s="33"/>
      <c r="P28" s="33"/>
      <c r="Q28" s="33"/>
      <c r="R28" s="33"/>
      <c r="S28" s="33"/>
      <c r="T28" s="33"/>
      <c r="U28" s="33"/>
      <c r="V28" s="33"/>
      <c r="W28" s="33"/>
      <c r="X28" s="33"/>
      <c r="Y28" s="33"/>
      <c r="Z28" s="33"/>
      <c r="AA28" s="33"/>
      <c r="AB28" s="33"/>
      <c r="AC28" s="33"/>
      <c r="AD28" s="33"/>
      <c r="AE28" s="33"/>
    </row>
    <row r="29" spans="1:31" x14ac:dyDescent="0.25">
      <c r="A29" s="33"/>
      <c r="B29" s="91"/>
      <c r="C29" s="44"/>
      <c r="D29" s="45"/>
      <c r="E29" s="303"/>
      <c r="F29" s="112"/>
      <c r="G29" s="87"/>
      <c r="H29" s="47"/>
      <c r="I29" s="44"/>
      <c r="J29" s="45"/>
      <c r="K29" s="303"/>
      <c r="L29" s="114"/>
      <c r="M29" s="33"/>
      <c r="N29" s="33"/>
      <c r="O29" s="33"/>
      <c r="P29" s="33"/>
      <c r="Q29" s="33"/>
      <c r="R29" s="33"/>
      <c r="S29" s="33"/>
      <c r="T29" s="33"/>
      <c r="U29" s="33"/>
      <c r="V29" s="33"/>
      <c r="W29" s="33"/>
      <c r="X29" s="33"/>
      <c r="Y29" s="33"/>
      <c r="Z29" s="33"/>
      <c r="AA29" s="33"/>
      <c r="AB29" s="33"/>
      <c r="AC29" s="33"/>
      <c r="AD29" s="33"/>
      <c r="AE29" s="33"/>
    </row>
    <row r="30" spans="1:31" x14ac:dyDescent="0.25">
      <c r="A30" s="33"/>
      <c r="B30" s="91"/>
      <c r="C30" s="44"/>
      <c r="D30" s="45"/>
      <c r="E30" s="303"/>
      <c r="F30" s="112"/>
      <c r="G30" s="87"/>
      <c r="H30" s="47"/>
      <c r="I30" s="44"/>
      <c r="J30" s="45"/>
      <c r="K30" s="303"/>
      <c r="L30" s="114"/>
      <c r="M30" s="33"/>
      <c r="N30" s="33"/>
      <c r="O30" s="33"/>
      <c r="P30" s="33"/>
      <c r="Q30" s="33"/>
      <c r="R30" s="33"/>
      <c r="S30" s="33"/>
      <c r="T30" s="33"/>
      <c r="U30" s="33"/>
      <c r="V30" s="33"/>
      <c r="W30" s="33"/>
      <c r="X30" s="33"/>
      <c r="Y30" s="33"/>
      <c r="Z30" s="33"/>
      <c r="AA30" s="33"/>
      <c r="AB30" s="33"/>
      <c r="AC30" s="33"/>
      <c r="AD30" s="33"/>
      <c r="AE30" s="33"/>
    </row>
    <row r="31" spans="1:31" x14ac:dyDescent="0.25">
      <c r="A31" s="33"/>
      <c r="B31" s="91"/>
      <c r="C31" s="44"/>
      <c r="D31" s="45"/>
      <c r="E31" s="303"/>
      <c r="F31" s="112"/>
      <c r="G31" s="87"/>
      <c r="H31" s="47"/>
      <c r="I31" s="44"/>
      <c r="J31" s="45"/>
      <c r="K31" s="303"/>
      <c r="L31" s="114"/>
      <c r="M31" s="33"/>
      <c r="N31" s="33"/>
      <c r="O31" s="33"/>
      <c r="P31" s="33"/>
      <c r="Q31" s="33"/>
      <c r="R31" s="33"/>
      <c r="S31" s="33"/>
      <c r="T31" s="33"/>
      <c r="U31" s="33"/>
      <c r="V31" s="33"/>
      <c r="W31" s="33"/>
      <c r="X31" s="33"/>
      <c r="Y31" s="33"/>
      <c r="Z31" s="33"/>
      <c r="AA31" s="33"/>
      <c r="AB31" s="33"/>
      <c r="AC31" s="33"/>
      <c r="AD31" s="33"/>
      <c r="AE31" s="33"/>
    </row>
    <row r="32" spans="1:31" x14ac:dyDescent="0.25">
      <c r="A32" s="33"/>
      <c r="B32" s="91"/>
      <c r="C32" s="44"/>
      <c r="D32" s="45"/>
      <c r="E32" s="303"/>
      <c r="F32" s="112"/>
      <c r="G32" s="87"/>
      <c r="H32" s="47"/>
      <c r="I32" s="44"/>
      <c r="J32" s="45"/>
      <c r="K32" s="303"/>
      <c r="L32" s="114"/>
      <c r="M32" s="33"/>
      <c r="N32" s="33"/>
      <c r="O32" s="33"/>
      <c r="P32" s="33"/>
      <c r="Q32" s="33"/>
      <c r="R32" s="33"/>
      <c r="S32" s="33"/>
      <c r="T32" s="33"/>
      <c r="U32" s="33"/>
      <c r="V32" s="33"/>
      <c r="W32" s="33"/>
      <c r="X32" s="33"/>
      <c r="Y32" s="33"/>
      <c r="Z32" s="33"/>
      <c r="AA32" s="33"/>
      <c r="AB32" s="33"/>
      <c r="AC32" s="33"/>
      <c r="AD32" s="33"/>
      <c r="AE32" s="33"/>
    </row>
    <row r="33" spans="1:31" x14ac:dyDescent="0.25">
      <c r="A33" s="33"/>
      <c r="B33" s="91"/>
      <c r="C33" s="44"/>
      <c r="D33" s="45"/>
      <c r="E33" s="303"/>
      <c r="F33" s="112"/>
      <c r="G33" s="87"/>
      <c r="H33" s="47"/>
      <c r="I33" s="44"/>
      <c r="J33" s="45"/>
      <c r="K33" s="303"/>
      <c r="L33" s="114"/>
      <c r="M33" s="33"/>
      <c r="N33" s="33"/>
      <c r="O33" s="33"/>
      <c r="P33" s="33"/>
      <c r="Q33" s="33"/>
      <c r="R33" s="33"/>
      <c r="S33" s="33"/>
      <c r="T33" s="33"/>
      <c r="U33" s="33"/>
      <c r="V33" s="33"/>
      <c r="W33" s="33"/>
      <c r="X33" s="33"/>
      <c r="Y33" s="33"/>
      <c r="Z33" s="33"/>
      <c r="AA33" s="33"/>
      <c r="AB33" s="33"/>
      <c r="AC33" s="33"/>
      <c r="AD33" s="33"/>
      <c r="AE33" s="33"/>
    </row>
    <row r="34" spans="1:31" x14ac:dyDescent="0.25">
      <c r="A34" s="33"/>
      <c r="B34" s="91"/>
      <c r="C34" s="44"/>
      <c r="D34" s="45"/>
      <c r="E34" s="303"/>
      <c r="F34" s="112"/>
      <c r="G34" s="87"/>
      <c r="H34" s="47"/>
      <c r="I34" s="44"/>
      <c r="J34" s="45"/>
      <c r="K34" s="303"/>
      <c r="L34" s="114"/>
      <c r="M34" s="33"/>
      <c r="N34" s="33"/>
      <c r="O34" s="33"/>
      <c r="P34" s="33"/>
      <c r="Q34" s="33"/>
      <c r="R34" s="33"/>
      <c r="S34" s="33"/>
      <c r="T34" s="33"/>
      <c r="U34" s="33"/>
      <c r="V34" s="33"/>
      <c r="W34" s="33"/>
      <c r="X34" s="33"/>
      <c r="Y34" s="33"/>
      <c r="Z34" s="33"/>
      <c r="AA34" s="33"/>
      <c r="AB34" s="33"/>
      <c r="AC34" s="33"/>
      <c r="AD34" s="33"/>
      <c r="AE34" s="33"/>
    </row>
    <row r="35" spans="1:31" x14ac:dyDescent="0.25">
      <c r="A35" s="33"/>
      <c r="B35" s="91"/>
      <c r="C35" s="44"/>
      <c r="D35" s="45"/>
      <c r="E35" s="303"/>
      <c r="F35" s="112"/>
      <c r="G35" s="87"/>
      <c r="H35" s="47"/>
      <c r="I35" s="44"/>
      <c r="J35" s="45"/>
      <c r="K35" s="303"/>
      <c r="L35" s="114"/>
      <c r="M35" s="33"/>
      <c r="N35" s="33"/>
      <c r="O35" s="33"/>
      <c r="P35" s="33"/>
      <c r="Q35" s="33"/>
      <c r="R35" s="33"/>
      <c r="S35" s="33"/>
      <c r="T35" s="33"/>
      <c r="U35" s="33"/>
      <c r="V35" s="33"/>
      <c r="W35" s="33"/>
      <c r="X35" s="33"/>
      <c r="Y35" s="33"/>
      <c r="Z35" s="33"/>
      <c r="AA35" s="33"/>
      <c r="AB35" s="33"/>
      <c r="AC35" s="33"/>
      <c r="AD35" s="33"/>
      <c r="AE35" s="33"/>
    </row>
    <row r="36" spans="1:31" x14ac:dyDescent="0.25">
      <c r="A36" s="33"/>
      <c r="B36" s="91"/>
      <c r="C36" s="44"/>
      <c r="D36" s="45"/>
      <c r="E36" s="303"/>
      <c r="F36" s="112"/>
      <c r="G36" s="87"/>
      <c r="H36" s="47"/>
      <c r="I36" s="44"/>
      <c r="J36" s="45"/>
      <c r="K36" s="303"/>
      <c r="L36" s="114"/>
      <c r="M36" s="33"/>
      <c r="N36" s="33"/>
      <c r="O36" s="33"/>
      <c r="P36" s="33"/>
      <c r="Q36" s="33"/>
      <c r="R36" s="33"/>
      <c r="S36" s="33"/>
      <c r="T36" s="33"/>
      <c r="U36" s="33"/>
      <c r="V36" s="33"/>
      <c r="W36" s="33"/>
      <c r="X36" s="33"/>
      <c r="Y36" s="33"/>
      <c r="Z36" s="33"/>
      <c r="AA36" s="33"/>
      <c r="AB36" s="33"/>
      <c r="AC36" s="33"/>
      <c r="AD36" s="33"/>
      <c r="AE36" s="33"/>
    </row>
    <row r="37" spans="1:31" x14ac:dyDescent="0.25">
      <c r="A37" s="33"/>
      <c r="B37" s="91"/>
      <c r="C37" s="44"/>
      <c r="D37" s="45"/>
      <c r="E37" s="303"/>
      <c r="F37" s="112"/>
      <c r="G37" s="87"/>
      <c r="H37" s="47"/>
      <c r="I37" s="44"/>
      <c r="J37" s="45"/>
      <c r="K37" s="303"/>
      <c r="L37" s="114"/>
      <c r="M37" s="33"/>
      <c r="N37" s="33"/>
      <c r="O37" s="33"/>
      <c r="P37" s="33"/>
      <c r="Q37" s="33"/>
      <c r="R37" s="33"/>
      <c r="S37" s="33"/>
      <c r="T37" s="33"/>
      <c r="U37" s="33"/>
      <c r="V37" s="33"/>
      <c r="W37" s="33"/>
      <c r="X37" s="33"/>
      <c r="Y37" s="33"/>
      <c r="Z37" s="33"/>
      <c r="AA37" s="33"/>
      <c r="AB37" s="33"/>
      <c r="AC37" s="33"/>
      <c r="AD37" s="33"/>
      <c r="AE37" s="33"/>
    </row>
    <row r="38" spans="1:31" x14ac:dyDescent="0.25">
      <c r="A38" s="33"/>
      <c r="B38" s="91"/>
      <c r="C38" s="44"/>
      <c r="D38" s="45"/>
      <c r="E38" s="303"/>
      <c r="F38" s="112"/>
      <c r="G38" s="87"/>
      <c r="H38" s="47"/>
      <c r="I38" s="44"/>
      <c r="J38" s="45"/>
      <c r="K38" s="303"/>
      <c r="L38" s="114"/>
      <c r="M38" s="33"/>
      <c r="N38" s="33"/>
      <c r="O38" s="33"/>
      <c r="P38" s="33"/>
      <c r="Q38" s="33"/>
      <c r="R38" s="33"/>
      <c r="S38" s="33"/>
      <c r="T38" s="33"/>
      <c r="U38" s="33"/>
      <c r="V38" s="33"/>
      <c r="W38" s="33"/>
      <c r="X38" s="33"/>
      <c r="Y38" s="33"/>
      <c r="Z38" s="33"/>
      <c r="AA38" s="33"/>
      <c r="AB38" s="33"/>
      <c r="AC38" s="33"/>
      <c r="AD38" s="33"/>
      <c r="AE38" s="33"/>
    </row>
    <row r="39" spans="1:31" x14ac:dyDescent="0.25">
      <c r="A39" s="33"/>
      <c r="B39" s="91"/>
      <c r="C39" s="44"/>
      <c r="D39" s="45"/>
      <c r="E39" s="303"/>
      <c r="F39" s="112"/>
      <c r="G39" s="87"/>
      <c r="H39" s="47"/>
      <c r="I39" s="44"/>
      <c r="J39" s="45"/>
      <c r="K39" s="303"/>
      <c r="L39" s="114"/>
      <c r="M39" s="33"/>
      <c r="N39" s="33"/>
      <c r="O39" s="33"/>
      <c r="P39" s="33"/>
      <c r="Q39" s="33"/>
      <c r="R39" s="33"/>
      <c r="S39" s="33"/>
      <c r="T39" s="33"/>
      <c r="U39" s="33"/>
      <c r="V39" s="33"/>
      <c r="W39" s="33"/>
      <c r="X39" s="33"/>
      <c r="Y39" s="33"/>
      <c r="Z39" s="33"/>
      <c r="AA39" s="33"/>
      <c r="AB39" s="33"/>
      <c r="AC39" s="33"/>
      <c r="AD39" s="33"/>
      <c r="AE39" s="33"/>
    </row>
    <row r="40" spans="1:31" x14ac:dyDescent="0.25">
      <c r="A40" s="33"/>
      <c r="B40" s="91"/>
      <c r="C40" s="44"/>
      <c r="D40" s="45"/>
      <c r="E40" s="303"/>
      <c r="F40" s="112"/>
      <c r="G40" s="87"/>
      <c r="H40" s="47"/>
      <c r="I40" s="44"/>
      <c r="J40" s="45"/>
      <c r="K40" s="303"/>
      <c r="L40" s="114"/>
      <c r="M40" s="33"/>
      <c r="N40" s="33"/>
      <c r="O40" s="33"/>
      <c r="P40" s="33"/>
      <c r="Q40" s="33"/>
      <c r="R40" s="33"/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33"/>
      <c r="AD40" s="33"/>
      <c r="AE40" s="33"/>
    </row>
    <row r="41" spans="1:31" x14ac:dyDescent="0.25">
      <c r="A41" s="33"/>
      <c r="B41" s="91"/>
      <c r="C41" s="44"/>
      <c r="D41" s="45"/>
      <c r="E41" s="303"/>
      <c r="F41" s="112"/>
      <c r="G41" s="87"/>
      <c r="H41" s="47"/>
      <c r="I41" s="44"/>
      <c r="J41" s="45"/>
      <c r="K41" s="303"/>
      <c r="L41" s="114"/>
      <c r="M41" s="33"/>
      <c r="N41" s="33"/>
      <c r="O41" s="33"/>
      <c r="P41" s="33"/>
      <c r="Q41" s="33"/>
      <c r="R41" s="33"/>
      <c r="S41" s="33"/>
      <c r="T41" s="33"/>
      <c r="U41" s="33"/>
      <c r="V41" s="33"/>
      <c r="W41" s="33"/>
      <c r="X41" s="33"/>
      <c r="Y41" s="33"/>
      <c r="Z41" s="33"/>
      <c r="AA41" s="33"/>
      <c r="AB41" s="33"/>
      <c r="AC41" s="33"/>
      <c r="AD41" s="33"/>
      <c r="AE41" s="33"/>
    </row>
    <row r="42" spans="1:31" x14ac:dyDescent="0.25">
      <c r="A42" s="33"/>
      <c r="B42" s="91"/>
      <c r="C42" s="44"/>
      <c r="D42" s="45"/>
      <c r="E42" s="303"/>
      <c r="F42" s="112"/>
      <c r="G42" s="87"/>
      <c r="H42" s="47"/>
      <c r="I42" s="44"/>
      <c r="J42" s="45"/>
      <c r="K42" s="303"/>
      <c r="L42" s="114"/>
      <c r="M42" s="33"/>
      <c r="N42" s="33"/>
      <c r="O42" s="33"/>
      <c r="P42" s="33"/>
      <c r="Q42" s="33"/>
      <c r="R42" s="33"/>
      <c r="S42" s="33"/>
      <c r="T42" s="33"/>
      <c r="U42" s="33"/>
      <c r="V42" s="33"/>
      <c r="W42" s="33"/>
      <c r="X42" s="33"/>
      <c r="Y42" s="33"/>
      <c r="Z42" s="33"/>
      <c r="AA42" s="33"/>
      <c r="AB42" s="33"/>
      <c r="AC42" s="33"/>
      <c r="AD42" s="33"/>
      <c r="AE42" s="33"/>
    </row>
    <row r="43" spans="1:31" x14ac:dyDescent="0.25">
      <c r="A43" s="33"/>
      <c r="B43" s="91"/>
      <c r="C43" s="44"/>
      <c r="D43" s="45"/>
      <c r="E43" s="303"/>
      <c r="F43" s="112"/>
      <c r="G43" s="87"/>
      <c r="H43" s="47"/>
      <c r="I43" s="44"/>
      <c r="J43" s="45"/>
      <c r="K43" s="303"/>
      <c r="L43" s="114"/>
      <c r="M43" s="33"/>
      <c r="N43" s="33"/>
      <c r="O43" s="33"/>
      <c r="P43" s="33"/>
      <c r="Q43" s="33"/>
      <c r="R43" s="33"/>
      <c r="S43" s="33"/>
      <c r="T43" s="33"/>
      <c r="U43" s="33"/>
      <c r="V43" s="33"/>
      <c r="W43" s="33"/>
      <c r="X43" s="33"/>
      <c r="Y43" s="33"/>
      <c r="Z43" s="33"/>
      <c r="AA43" s="33"/>
      <c r="AB43" s="33"/>
      <c r="AC43" s="33"/>
      <c r="AD43" s="33"/>
      <c r="AE43" s="33"/>
    </row>
    <row r="44" spans="1:31" x14ac:dyDescent="0.25">
      <c r="A44" s="33"/>
      <c r="B44" s="91"/>
      <c r="C44" s="44"/>
      <c r="D44" s="45"/>
      <c r="E44" s="303"/>
      <c r="F44" s="112"/>
      <c r="G44" s="87"/>
      <c r="H44" s="47"/>
      <c r="I44" s="44"/>
      <c r="J44" s="45"/>
      <c r="K44" s="303"/>
      <c r="L44" s="114"/>
      <c r="M44" s="33"/>
      <c r="N44" s="33"/>
      <c r="O44" s="33"/>
      <c r="P44" s="33"/>
      <c r="Q44" s="33"/>
      <c r="R44" s="33"/>
      <c r="S44" s="33"/>
      <c r="T44" s="33"/>
      <c r="U44" s="33"/>
      <c r="V44" s="33"/>
      <c r="W44" s="33"/>
      <c r="X44" s="33"/>
      <c r="Y44" s="33"/>
      <c r="Z44" s="33"/>
      <c r="AA44" s="33"/>
      <c r="AB44" s="33"/>
      <c r="AC44" s="33"/>
      <c r="AD44" s="33"/>
      <c r="AE44" s="33"/>
    </row>
    <row r="45" spans="1:31" x14ac:dyDescent="0.25">
      <c r="A45" s="33"/>
      <c r="B45" s="91"/>
      <c r="C45" s="44"/>
      <c r="D45" s="45"/>
      <c r="E45" s="303"/>
      <c r="F45" s="112"/>
      <c r="G45" s="87"/>
      <c r="H45" s="47"/>
      <c r="I45" s="44"/>
      <c r="J45" s="45"/>
      <c r="K45" s="303"/>
      <c r="L45" s="114"/>
      <c r="M45" s="33"/>
      <c r="N45" s="33"/>
      <c r="O45" s="33"/>
      <c r="P45" s="33"/>
      <c r="Q45" s="33"/>
      <c r="R45" s="33"/>
      <c r="S45" s="33"/>
      <c r="T45" s="33"/>
      <c r="U45" s="33"/>
      <c r="V45" s="33"/>
      <c r="W45" s="33"/>
      <c r="X45" s="33"/>
      <c r="Y45" s="33"/>
      <c r="Z45" s="33"/>
      <c r="AA45" s="33"/>
      <c r="AB45" s="33"/>
      <c r="AC45" s="33"/>
      <c r="AD45" s="33"/>
      <c r="AE45" s="33"/>
    </row>
    <row r="46" spans="1:31" x14ac:dyDescent="0.25">
      <c r="A46" s="33"/>
      <c r="B46" s="91"/>
      <c r="C46" s="44"/>
      <c r="D46" s="45"/>
      <c r="E46" s="303"/>
      <c r="F46" s="112"/>
      <c r="G46" s="87"/>
      <c r="H46" s="47"/>
      <c r="I46" s="44"/>
      <c r="J46" s="45"/>
      <c r="K46" s="303"/>
      <c r="L46" s="114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  <c r="AA46" s="33"/>
      <c r="AB46" s="33"/>
      <c r="AC46" s="33"/>
      <c r="AD46" s="33"/>
      <c r="AE46" s="33"/>
    </row>
    <row r="47" spans="1:31" x14ac:dyDescent="0.25">
      <c r="A47" s="33"/>
      <c r="B47" s="91"/>
      <c r="C47" s="44"/>
      <c r="D47" s="45"/>
      <c r="E47" s="303"/>
      <c r="F47" s="112"/>
      <c r="G47" s="87"/>
      <c r="H47" s="47"/>
      <c r="I47" s="44"/>
      <c r="J47" s="45"/>
      <c r="K47" s="303"/>
      <c r="L47" s="114"/>
      <c r="M47" s="33"/>
      <c r="N47" s="33"/>
      <c r="O47" s="33"/>
      <c r="P47" s="33"/>
      <c r="Q47" s="33"/>
      <c r="R47" s="33"/>
      <c r="S47" s="33"/>
      <c r="T47" s="33"/>
      <c r="U47" s="33"/>
      <c r="V47" s="33"/>
      <c r="W47" s="33"/>
      <c r="X47" s="33"/>
      <c r="Y47" s="33"/>
      <c r="Z47" s="33"/>
      <c r="AA47" s="33"/>
      <c r="AB47" s="33"/>
      <c r="AC47" s="33"/>
      <c r="AD47" s="33"/>
      <c r="AE47" s="33"/>
    </row>
    <row r="48" spans="1:31" x14ac:dyDescent="0.25">
      <c r="A48" s="33"/>
      <c r="B48" s="91"/>
      <c r="C48" s="44"/>
      <c r="D48" s="45"/>
      <c r="E48" s="303"/>
      <c r="F48" s="112"/>
      <c r="G48" s="87"/>
      <c r="H48" s="47"/>
      <c r="I48" s="44"/>
      <c r="J48" s="45"/>
      <c r="K48" s="303"/>
      <c r="L48" s="114"/>
      <c r="M48" s="33"/>
      <c r="N48" s="33"/>
      <c r="O48" s="33"/>
      <c r="P48" s="33"/>
      <c r="Q48" s="33"/>
      <c r="R48" s="33"/>
      <c r="S48" s="33"/>
      <c r="T48" s="33"/>
      <c r="U48" s="33"/>
      <c r="V48" s="33"/>
      <c r="W48" s="33"/>
      <c r="X48" s="33"/>
      <c r="Y48" s="33"/>
      <c r="Z48" s="33"/>
      <c r="AA48" s="33"/>
      <c r="AB48" s="33"/>
      <c r="AC48" s="33"/>
      <c r="AD48" s="33"/>
      <c r="AE48" s="33"/>
    </row>
    <row r="49" spans="1:31" x14ac:dyDescent="0.25">
      <c r="A49" s="33"/>
      <c r="B49" s="91"/>
      <c r="C49" s="44"/>
      <c r="D49" s="45"/>
      <c r="E49" s="303"/>
      <c r="F49" s="112"/>
      <c r="G49" s="87"/>
      <c r="H49" s="47"/>
      <c r="I49" s="44"/>
      <c r="J49" s="45"/>
      <c r="K49" s="303"/>
      <c r="L49" s="114"/>
      <c r="M49" s="33"/>
      <c r="N49" s="33"/>
      <c r="O49" s="33"/>
      <c r="P49" s="33"/>
      <c r="Q49" s="33"/>
      <c r="R49" s="33"/>
      <c r="S49" s="33"/>
      <c r="T49" s="33"/>
      <c r="U49" s="33"/>
      <c r="V49" s="33"/>
      <c r="W49" s="33"/>
      <c r="X49" s="33"/>
      <c r="Y49" s="33"/>
      <c r="Z49" s="33"/>
      <c r="AA49" s="33"/>
      <c r="AB49" s="33"/>
      <c r="AC49" s="33"/>
      <c r="AD49" s="33"/>
      <c r="AE49" s="33"/>
    </row>
    <row r="50" spans="1:31" x14ac:dyDescent="0.25">
      <c r="A50" s="33"/>
      <c r="B50" s="91"/>
      <c r="C50" s="44"/>
      <c r="D50" s="45"/>
      <c r="E50" s="303"/>
      <c r="F50" s="112"/>
      <c r="G50" s="87"/>
      <c r="H50" s="47"/>
      <c r="I50" s="44"/>
      <c r="J50" s="45"/>
      <c r="K50" s="303"/>
      <c r="L50" s="114"/>
      <c r="M50" s="33"/>
      <c r="N50" s="33"/>
      <c r="O50" s="33"/>
      <c r="P50" s="33"/>
      <c r="Q50" s="33"/>
      <c r="R50" s="33"/>
      <c r="S50" s="33"/>
      <c r="T50" s="33"/>
      <c r="U50" s="33"/>
      <c r="V50" s="33"/>
      <c r="W50" s="33"/>
      <c r="X50" s="33"/>
      <c r="Y50" s="33"/>
      <c r="Z50" s="33"/>
      <c r="AA50" s="33"/>
      <c r="AB50" s="33"/>
      <c r="AC50" s="33"/>
      <c r="AD50" s="33"/>
      <c r="AE50" s="33"/>
    </row>
    <row r="51" spans="1:31" x14ac:dyDescent="0.25">
      <c r="A51" s="33"/>
      <c r="B51" s="91"/>
      <c r="C51" s="44"/>
      <c r="D51" s="45"/>
      <c r="E51" s="303"/>
      <c r="F51" s="112"/>
      <c r="G51" s="87"/>
      <c r="H51" s="47"/>
      <c r="I51" s="44"/>
      <c r="J51" s="45"/>
      <c r="K51" s="303"/>
      <c r="L51" s="114"/>
      <c r="M51" s="33"/>
      <c r="N51" s="33"/>
      <c r="O51" s="33"/>
      <c r="P51" s="33"/>
      <c r="Q51" s="33"/>
      <c r="R51" s="33"/>
      <c r="S51" s="33"/>
      <c r="T51" s="33"/>
      <c r="U51" s="33"/>
      <c r="V51" s="33"/>
      <c r="W51" s="33"/>
      <c r="X51" s="33"/>
      <c r="Y51" s="33"/>
      <c r="Z51" s="33"/>
      <c r="AA51" s="33"/>
      <c r="AB51" s="33"/>
      <c r="AC51" s="33"/>
      <c r="AD51" s="33"/>
      <c r="AE51" s="33"/>
    </row>
    <row r="52" spans="1:31" x14ac:dyDescent="0.25">
      <c r="A52" s="33"/>
      <c r="B52" s="91"/>
      <c r="C52" s="44"/>
      <c r="D52" s="45"/>
      <c r="E52" s="303"/>
      <c r="F52" s="112"/>
      <c r="G52" s="87"/>
      <c r="H52" s="47"/>
      <c r="I52" s="44"/>
      <c r="J52" s="45"/>
      <c r="K52" s="303"/>
      <c r="L52" s="114"/>
      <c r="M52" s="33"/>
      <c r="N52" s="33"/>
      <c r="O52" s="33"/>
      <c r="P52" s="33"/>
      <c r="Q52" s="33"/>
      <c r="R52" s="33"/>
      <c r="S52" s="33"/>
      <c r="T52" s="33"/>
      <c r="U52" s="33"/>
      <c r="V52" s="33"/>
      <c r="W52" s="33"/>
      <c r="X52" s="33"/>
      <c r="Y52" s="33"/>
      <c r="Z52" s="33"/>
      <c r="AA52" s="33"/>
      <c r="AB52" s="33"/>
      <c r="AC52" s="33"/>
      <c r="AD52" s="33"/>
      <c r="AE52" s="33"/>
    </row>
    <row r="53" spans="1:31" x14ac:dyDescent="0.25">
      <c r="A53" s="33"/>
      <c r="B53" s="91"/>
      <c r="C53" s="44"/>
      <c r="D53" s="45"/>
      <c r="E53" s="303"/>
      <c r="F53" s="112"/>
      <c r="G53" s="87"/>
      <c r="H53" s="47"/>
      <c r="I53" s="44"/>
      <c r="J53" s="45"/>
      <c r="K53" s="303"/>
      <c r="L53" s="114"/>
      <c r="M53" s="33"/>
      <c r="N53" s="33"/>
      <c r="O53" s="33"/>
      <c r="P53" s="33"/>
      <c r="Q53" s="33"/>
      <c r="R53" s="33"/>
      <c r="S53" s="33"/>
      <c r="T53" s="33"/>
      <c r="U53" s="33"/>
      <c r="V53" s="33"/>
      <c r="W53" s="33"/>
      <c r="X53" s="33"/>
      <c r="Y53" s="33"/>
      <c r="Z53" s="33"/>
      <c r="AA53" s="33"/>
      <c r="AB53" s="33"/>
      <c r="AC53" s="33"/>
      <c r="AD53" s="33"/>
      <c r="AE53" s="33"/>
    </row>
    <row r="54" spans="1:31" x14ac:dyDescent="0.25">
      <c r="A54" s="33"/>
      <c r="B54" s="91"/>
      <c r="C54" s="44"/>
      <c r="D54" s="45"/>
      <c r="E54" s="303"/>
      <c r="F54" s="112"/>
      <c r="G54" s="87"/>
      <c r="H54" s="47"/>
      <c r="I54" s="44"/>
      <c r="J54" s="45"/>
      <c r="K54" s="303"/>
      <c r="L54" s="114"/>
      <c r="M54" s="33"/>
      <c r="N54" s="33"/>
      <c r="O54" s="33"/>
      <c r="P54" s="33"/>
      <c r="Q54" s="33"/>
      <c r="R54" s="33"/>
      <c r="S54" s="33"/>
      <c r="T54" s="33"/>
      <c r="U54" s="33"/>
      <c r="V54" s="33"/>
      <c r="W54" s="33"/>
      <c r="X54" s="33"/>
      <c r="Y54" s="33"/>
      <c r="Z54" s="33"/>
      <c r="AA54" s="33"/>
      <c r="AB54" s="33"/>
      <c r="AC54" s="33"/>
      <c r="AD54" s="33"/>
      <c r="AE54" s="33"/>
    </row>
    <row r="55" spans="1:31" x14ac:dyDescent="0.25">
      <c r="A55" s="33"/>
      <c r="B55" s="91"/>
      <c r="C55" s="44"/>
      <c r="D55" s="45"/>
      <c r="E55" s="303"/>
      <c r="F55" s="112"/>
      <c r="G55" s="87"/>
      <c r="H55" s="47"/>
      <c r="I55" s="44"/>
      <c r="J55" s="45"/>
      <c r="K55" s="303"/>
      <c r="L55" s="114"/>
      <c r="M55" s="33"/>
      <c r="N55" s="33"/>
      <c r="O55" s="33"/>
      <c r="P55" s="33"/>
      <c r="Q55" s="33"/>
      <c r="R55" s="33"/>
      <c r="S55" s="33"/>
      <c r="T55" s="33"/>
      <c r="U55" s="33"/>
      <c r="V55" s="33"/>
      <c r="W55" s="33"/>
      <c r="X55" s="33"/>
      <c r="Y55" s="33"/>
      <c r="Z55" s="33"/>
      <c r="AA55" s="33"/>
      <c r="AB55" s="33"/>
      <c r="AC55" s="33"/>
      <c r="AD55" s="33"/>
      <c r="AE55" s="33"/>
    </row>
    <row r="56" spans="1:31" x14ac:dyDescent="0.25">
      <c r="A56" s="33"/>
      <c r="B56" s="91"/>
      <c r="C56" s="44"/>
      <c r="D56" s="45"/>
      <c r="E56" s="303"/>
      <c r="F56" s="112"/>
      <c r="G56" s="87"/>
      <c r="H56" s="47"/>
      <c r="I56" s="44"/>
      <c r="J56" s="45"/>
      <c r="K56" s="303"/>
      <c r="L56" s="114"/>
      <c r="M56" s="33"/>
      <c r="N56" s="33"/>
      <c r="O56" s="33"/>
      <c r="P56" s="33"/>
      <c r="Q56" s="33"/>
      <c r="R56" s="33"/>
      <c r="S56" s="33"/>
      <c r="T56" s="33"/>
      <c r="U56" s="33"/>
      <c r="V56" s="33"/>
      <c r="W56" s="33"/>
      <c r="X56" s="33"/>
      <c r="Y56" s="33"/>
      <c r="Z56" s="33"/>
      <c r="AA56" s="33"/>
      <c r="AB56" s="33"/>
      <c r="AC56" s="33"/>
      <c r="AD56" s="33"/>
      <c r="AE56" s="33"/>
    </row>
    <row r="57" spans="1:31" x14ac:dyDescent="0.25">
      <c r="A57" s="33"/>
      <c r="B57" s="91"/>
      <c r="C57" s="44"/>
      <c r="D57" s="45"/>
      <c r="E57" s="303"/>
      <c r="F57" s="112"/>
      <c r="G57" s="87"/>
      <c r="H57" s="47"/>
      <c r="I57" s="44"/>
      <c r="J57" s="45"/>
      <c r="K57" s="303"/>
      <c r="L57" s="114"/>
      <c r="M57" s="33"/>
      <c r="N57" s="33"/>
      <c r="O57" s="33"/>
      <c r="P57" s="33"/>
      <c r="Q57" s="33"/>
      <c r="R57" s="33"/>
      <c r="S57" s="33"/>
      <c r="T57" s="33"/>
      <c r="U57" s="33"/>
      <c r="V57" s="33"/>
      <c r="W57" s="33"/>
      <c r="X57" s="33"/>
      <c r="Y57" s="33"/>
      <c r="Z57" s="33"/>
      <c r="AA57" s="33"/>
      <c r="AB57" s="33"/>
      <c r="AC57" s="33"/>
      <c r="AD57" s="33"/>
      <c r="AE57" s="33"/>
    </row>
    <row r="58" spans="1:31" x14ac:dyDescent="0.25">
      <c r="A58" s="33"/>
      <c r="B58" s="91"/>
      <c r="C58" s="44"/>
      <c r="D58" s="45"/>
      <c r="E58" s="303"/>
      <c r="F58" s="112"/>
      <c r="G58" s="87"/>
      <c r="H58" s="47"/>
      <c r="I58" s="44"/>
      <c r="J58" s="45"/>
      <c r="K58" s="303"/>
      <c r="L58" s="114"/>
      <c r="M58" s="33"/>
      <c r="N58" s="33"/>
      <c r="O58" s="33"/>
      <c r="P58" s="33"/>
      <c r="Q58" s="33"/>
      <c r="R58" s="33"/>
      <c r="S58" s="33"/>
      <c r="T58" s="33"/>
      <c r="U58" s="33"/>
      <c r="V58" s="33"/>
      <c r="W58" s="33"/>
      <c r="X58" s="33"/>
      <c r="Y58" s="33"/>
      <c r="Z58" s="33"/>
      <c r="AA58" s="33"/>
      <c r="AB58" s="33"/>
      <c r="AC58" s="33"/>
      <c r="AD58" s="33"/>
      <c r="AE58" s="33"/>
    </row>
    <row r="59" spans="1:31" x14ac:dyDescent="0.25">
      <c r="A59" s="33"/>
      <c r="B59" s="91"/>
      <c r="C59" s="44"/>
      <c r="D59" s="45"/>
      <c r="E59" s="303"/>
      <c r="F59" s="112"/>
      <c r="G59" s="87"/>
      <c r="H59" s="47"/>
      <c r="I59" s="44"/>
      <c r="J59" s="45"/>
      <c r="K59" s="303"/>
      <c r="L59" s="114"/>
      <c r="M59" s="33"/>
      <c r="N59" s="33"/>
      <c r="O59" s="33"/>
      <c r="P59" s="33"/>
      <c r="Q59" s="33"/>
      <c r="R59" s="33"/>
      <c r="S59" s="33"/>
      <c r="T59" s="33"/>
      <c r="U59" s="33"/>
      <c r="V59" s="33"/>
      <c r="W59" s="33"/>
      <c r="X59" s="33"/>
      <c r="Y59" s="33"/>
      <c r="Z59" s="33"/>
      <c r="AA59" s="33"/>
      <c r="AB59" s="33"/>
      <c r="AC59" s="33"/>
      <c r="AD59" s="33"/>
      <c r="AE59" s="33"/>
    </row>
    <row r="60" spans="1:31" x14ac:dyDescent="0.25">
      <c r="A60" s="33"/>
      <c r="B60" s="91"/>
      <c r="C60" s="44"/>
      <c r="D60" s="45"/>
      <c r="E60" s="303"/>
      <c r="F60" s="112"/>
      <c r="G60" s="87"/>
      <c r="H60" s="47"/>
      <c r="I60" s="44"/>
      <c r="J60" s="45"/>
      <c r="K60" s="303"/>
      <c r="L60" s="114"/>
      <c r="M60" s="33"/>
      <c r="N60" s="33"/>
      <c r="O60" s="33"/>
      <c r="P60" s="33"/>
      <c r="Q60" s="33"/>
      <c r="R60" s="33"/>
      <c r="S60" s="33"/>
      <c r="T60" s="33"/>
      <c r="U60" s="33"/>
      <c r="V60" s="33"/>
      <c r="W60" s="33"/>
      <c r="X60" s="33"/>
      <c r="Y60" s="33"/>
      <c r="Z60" s="33"/>
      <c r="AA60" s="33"/>
      <c r="AB60" s="33"/>
      <c r="AC60" s="33"/>
      <c r="AD60" s="33"/>
      <c r="AE60" s="33"/>
    </row>
    <row r="61" spans="1:31" x14ac:dyDescent="0.25">
      <c r="A61" s="33"/>
      <c r="B61" s="91"/>
      <c r="C61" s="44"/>
      <c r="D61" s="45"/>
      <c r="E61" s="303"/>
      <c r="F61" s="112"/>
      <c r="G61" s="87"/>
      <c r="H61" s="47"/>
      <c r="I61" s="44"/>
      <c r="J61" s="45"/>
      <c r="K61" s="303"/>
      <c r="L61" s="114"/>
      <c r="M61" s="33"/>
      <c r="N61" s="33"/>
      <c r="O61" s="33"/>
      <c r="P61" s="33"/>
      <c r="Q61" s="33"/>
      <c r="R61" s="33"/>
      <c r="S61" s="33"/>
      <c r="T61" s="33"/>
      <c r="U61" s="33"/>
      <c r="V61" s="33"/>
      <c r="W61" s="33"/>
      <c r="X61" s="33"/>
      <c r="Y61" s="33"/>
      <c r="Z61" s="33"/>
      <c r="AA61" s="33"/>
      <c r="AB61" s="33"/>
      <c r="AC61" s="33"/>
      <c r="AD61" s="33"/>
      <c r="AE61" s="33"/>
    </row>
    <row r="62" spans="1:31" x14ac:dyDescent="0.25">
      <c r="A62" s="33"/>
      <c r="B62" s="91"/>
      <c r="C62" s="44"/>
      <c r="D62" s="45"/>
      <c r="E62" s="303"/>
      <c r="F62" s="112"/>
      <c r="G62" s="87"/>
      <c r="H62" s="47"/>
      <c r="I62" s="44"/>
      <c r="J62" s="45"/>
      <c r="K62" s="303"/>
      <c r="L62" s="114"/>
      <c r="M62" s="33"/>
      <c r="N62" s="33"/>
      <c r="O62" s="33"/>
      <c r="P62" s="33"/>
      <c r="Q62" s="33"/>
      <c r="R62" s="33"/>
      <c r="S62" s="33"/>
      <c r="T62" s="33"/>
      <c r="U62" s="33"/>
      <c r="V62" s="33"/>
      <c r="W62" s="33"/>
      <c r="X62" s="33"/>
      <c r="Y62" s="33"/>
      <c r="Z62" s="33"/>
      <c r="AA62" s="33"/>
      <c r="AB62" s="33"/>
      <c r="AC62" s="33"/>
      <c r="AD62" s="33"/>
      <c r="AE62" s="33"/>
    </row>
    <row r="63" spans="1:31" x14ac:dyDescent="0.25">
      <c r="A63" s="33"/>
      <c r="B63" s="91"/>
      <c r="C63" s="44"/>
      <c r="D63" s="45"/>
      <c r="E63" s="303"/>
      <c r="F63" s="112"/>
      <c r="G63" s="87"/>
      <c r="H63" s="47"/>
      <c r="I63" s="44"/>
      <c r="J63" s="45"/>
      <c r="K63" s="303"/>
      <c r="L63" s="114"/>
      <c r="M63" s="33"/>
      <c r="N63" s="33"/>
      <c r="O63" s="33"/>
      <c r="P63" s="33"/>
      <c r="Q63" s="33"/>
      <c r="R63" s="33"/>
      <c r="S63" s="33"/>
      <c r="T63" s="33"/>
      <c r="U63" s="33"/>
      <c r="V63" s="33"/>
      <c r="W63" s="33"/>
      <c r="X63" s="33"/>
      <c r="Y63" s="33"/>
      <c r="Z63" s="33"/>
      <c r="AA63" s="33"/>
      <c r="AB63" s="33"/>
      <c r="AC63" s="33"/>
      <c r="AD63" s="33"/>
      <c r="AE63" s="33"/>
    </row>
    <row r="64" spans="1:31" x14ac:dyDescent="0.25">
      <c r="A64" s="33"/>
      <c r="B64" s="91"/>
      <c r="C64" s="44"/>
      <c r="D64" s="45"/>
      <c r="E64" s="303"/>
      <c r="F64" s="112"/>
      <c r="G64" s="87"/>
      <c r="H64" s="47"/>
      <c r="I64" s="44"/>
      <c r="J64" s="45"/>
      <c r="K64" s="303"/>
      <c r="L64" s="114"/>
      <c r="M64" s="33"/>
      <c r="N64" s="33"/>
      <c r="O64" s="33"/>
      <c r="P64" s="33"/>
      <c r="Q64" s="33"/>
      <c r="R64" s="33"/>
      <c r="S64" s="33"/>
      <c r="T64" s="33"/>
      <c r="U64" s="33"/>
      <c r="V64" s="33"/>
      <c r="W64" s="33"/>
      <c r="X64" s="33"/>
      <c r="Y64" s="33"/>
      <c r="Z64" s="33"/>
      <c r="AA64" s="33"/>
      <c r="AB64" s="33"/>
      <c r="AC64" s="33"/>
      <c r="AD64" s="33"/>
      <c r="AE64" s="33"/>
    </row>
    <row r="65" spans="1:31" x14ac:dyDescent="0.25">
      <c r="A65" s="33"/>
      <c r="B65" s="91"/>
      <c r="C65" s="44"/>
      <c r="D65" s="45"/>
      <c r="E65" s="303"/>
      <c r="F65" s="112"/>
      <c r="G65" s="87"/>
      <c r="H65" s="47"/>
      <c r="I65" s="44"/>
      <c r="J65" s="45"/>
      <c r="K65" s="303"/>
      <c r="L65" s="114"/>
      <c r="M65" s="33"/>
      <c r="N65" s="33"/>
      <c r="O65" s="33"/>
      <c r="P65" s="33"/>
      <c r="Q65" s="33"/>
      <c r="R65" s="33"/>
      <c r="S65" s="33"/>
      <c r="T65" s="33"/>
      <c r="U65" s="33"/>
      <c r="V65" s="33"/>
      <c r="W65" s="33"/>
      <c r="X65" s="33"/>
      <c r="Y65" s="33"/>
      <c r="Z65" s="33"/>
      <c r="AA65" s="33"/>
      <c r="AB65" s="33"/>
      <c r="AC65" s="33"/>
      <c r="AD65" s="33"/>
      <c r="AE65" s="33"/>
    </row>
    <row r="66" spans="1:31" x14ac:dyDescent="0.25">
      <c r="A66" s="33"/>
      <c r="B66" s="91"/>
      <c r="C66" s="44"/>
      <c r="D66" s="45"/>
      <c r="E66" s="303"/>
      <c r="F66" s="112"/>
      <c r="G66" s="87"/>
      <c r="H66" s="47"/>
      <c r="I66" s="44"/>
      <c r="J66" s="45"/>
      <c r="K66" s="303"/>
      <c r="L66" s="114"/>
      <c r="M66" s="33"/>
      <c r="N66" s="33"/>
      <c r="O66" s="33"/>
      <c r="P66" s="33"/>
      <c r="Q66" s="33"/>
      <c r="R66" s="33"/>
      <c r="S66" s="33"/>
      <c r="T66" s="33"/>
      <c r="U66" s="33"/>
      <c r="V66" s="33"/>
      <c r="W66" s="33"/>
      <c r="X66" s="33"/>
      <c r="Y66" s="33"/>
      <c r="Z66" s="33"/>
      <c r="AA66" s="33"/>
      <c r="AB66" s="33"/>
      <c r="AC66" s="33"/>
      <c r="AD66" s="33"/>
      <c r="AE66" s="33"/>
    </row>
    <row r="67" spans="1:31" x14ac:dyDescent="0.25">
      <c r="A67" s="33"/>
      <c r="B67" s="91"/>
      <c r="C67" s="44"/>
      <c r="D67" s="45"/>
      <c r="E67" s="303"/>
      <c r="F67" s="112"/>
      <c r="G67" s="87"/>
      <c r="H67" s="47"/>
      <c r="I67" s="44"/>
      <c r="J67" s="45"/>
      <c r="K67" s="303"/>
      <c r="L67" s="114"/>
      <c r="M67" s="33"/>
      <c r="N67" s="33"/>
      <c r="O67" s="33"/>
      <c r="P67" s="33"/>
      <c r="Q67" s="33"/>
      <c r="R67" s="33"/>
      <c r="S67" s="33"/>
      <c r="T67" s="33"/>
      <c r="U67" s="33"/>
      <c r="V67" s="33"/>
      <c r="W67" s="33"/>
      <c r="X67" s="33"/>
      <c r="Y67" s="33"/>
      <c r="Z67" s="33"/>
      <c r="AA67" s="33"/>
      <c r="AB67" s="33"/>
      <c r="AC67" s="33"/>
      <c r="AD67" s="33"/>
      <c r="AE67" s="33"/>
    </row>
    <row r="68" spans="1:31" x14ac:dyDescent="0.25">
      <c r="A68" s="33"/>
      <c r="B68" s="91"/>
      <c r="C68" s="44"/>
      <c r="D68" s="45"/>
      <c r="E68" s="303"/>
      <c r="F68" s="112"/>
      <c r="G68" s="87"/>
      <c r="H68" s="47"/>
      <c r="I68" s="44"/>
      <c r="J68" s="45"/>
      <c r="K68" s="303"/>
      <c r="L68" s="114"/>
      <c r="M68" s="33"/>
      <c r="N68" s="33"/>
      <c r="O68" s="33"/>
      <c r="P68" s="33"/>
      <c r="Q68" s="33"/>
      <c r="R68" s="33"/>
      <c r="S68" s="33"/>
      <c r="T68" s="33"/>
      <c r="U68" s="33"/>
      <c r="V68" s="33"/>
      <c r="W68" s="33"/>
      <c r="X68" s="33"/>
      <c r="Y68" s="33"/>
      <c r="Z68" s="33"/>
      <c r="AA68" s="33"/>
      <c r="AB68" s="33"/>
      <c r="AC68" s="33"/>
      <c r="AD68" s="33"/>
      <c r="AE68" s="33"/>
    </row>
    <row r="69" spans="1:31" x14ac:dyDescent="0.25">
      <c r="A69" s="33"/>
      <c r="B69" s="91"/>
      <c r="C69" s="44"/>
      <c r="D69" s="45"/>
      <c r="E69" s="303"/>
      <c r="F69" s="112"/>
      <c r="G69" s="87"/>
      <c r="H69" s="47"/>
      <c r="I69" s="44"/>
      <c r="J69" s="45"/>
      <c r="K69" s="303"/>
      <c r="L69" s="114"/>
      <c r="M69" s="33"/>
      <c r="N69" s="33"/>
      <c r="O69" s="33"/>
      <c r="P69" s="33"/>
      <c r="Q69" s="33"/>
      <c r="R69" s="33"/>
      <c r="S69" s="33"/>
      <c r="T69" s="33"/>
      <c r="U69" s="33"/>
      <c r="V69" s="33"/>
      <c r="W69" s="33"/>
      <c r="X69" s="33"/>
      <c r="Y69" s="33"/>
      <c r="Z69" s="33"/>
      <c r="AA69" s="33"/>
      <c r="AB69" s="33"/>
      <c r="AC69" s="33"/>
      <c r="AD69" s="33"/>
      <c r="AE69" s="33"/>
    </row>
    <row r="70" spans="1:31" x14ac:dyDescent="0.25">
      <c r="A70" s="33"/>
      <c r="B70" s="91"/>
      <c r="C70" s="44"/>
      <c r="D70" s="45"/>
      <c r="E70" s="303"/>
      <c r="F70" s="112"/>
      <c r="G70" s="87"/>
      <c r="H70" s="47"/>
      <c r="I70" s="44"/>
      <c r="J70" s="45"/>
      <c r="K70" s="303"/>
      <c r="L70" s="114"/>
      <c r="M70" s="33"/>
      <c r="N70" s="33"/>
      <c r="O70" s="33"/>
      <c r="P70" s="33"/>
      <c r="Q70" s="33"/>
      <c r="R70" s="33"/>
      <c r="S70" s="33"/>
      <c r="T70" s="33"/>
      <c r="U70" s="33"/>
      <c r="V70" s="33"/>
      <c r="W70" s="33"/>
      <c r="X70" s="33"/>
      <c r="Y70" s="33"/>
      <c r="Z70" s="33"/>
      <c r="AA70" s="33"/>
      <c r="AB70" s="33"/>
      <c r="AC70" s="33"/>
      <c r="AD70" s="33"/>
      <c r="AE70" s="33"/>
    </row>
    <row r="71" spans="1:31" x14ac:dyDescent="0.25">
      <c r="A71" s="33"/>
      <c r="B71" s="91"/>
      <c r="C71" s="44"/>
      <c r="D71" s="45"/>
      <c r="E71" s="303"/>
      <c r="F71" s="112"/>
      <c r="G71" s="87"/>
      <c r="H71" s="47"/>
      <c r="I71" s="44"/>
      <c r="J71" s="45"/>
      <c r="K71" s="303"/>
      <c r="L71" s="114"/>
      <c r="M71" s="33"/>
      <c r="N71" s="33"/>
      <c r="O71" s="33"/>
      <c r="P71" s="33"/>
      <c r="Q71" s="33"/>
      <c r="R71" s="33"/>
      <c r="S71" s="33"/>
      <c r="T71" s="33"/>
      <c r="U71" s="33"/>
      <c r="V71" s="33"/>
      <c r="W71" s="33"/>
      <c r="X71" s="33"/>
      <c r="Y71" s="33"/>
      <c r="Z71" s="33"/>
      <c r="AA71" s="33"/>
      <c r="AB71" s="33"/>
      <c r="AC71" s="33"/>
      <c r="AD71" s="33"/>
      <c r="AE71" s="33"/>
    </row>
    <row r="72" spans="1:31" x14ac:dyDescent="0.25">
      <c r="A72" s="33"/>
      <c r="B72" s="91"/>
      <c r="C72" s="44"/>
      <c r="D72" s="45"/>
      <c r="E72" s="303"/>
      <c r="F72" s="112"/>
      <c r="G72" s="87"/>
      <c r="H72" s="47"/>
      <c r="I72" s="44"/>
      <c r="J72" s="45"/>
      <c r="K72" s="303"/>
      <c r="L72" s="114"/>
      <c r="M72" s="33"/>
      <c r="N72" s="33"/>
      <c r="O72" s="33"/>
      <c r="P72" s="33"/>
      <c r="Q72" s="33"/>
      <c r="R72" s="33"/>
      <c r="S72" s="33"/>
      <c r="T72" s="33"/>
      <c r="U72" s="33"/>
      <c r="V72" s="33"/>
      <c r="W72" s="33"/>
      <c r="X72" s="33"/>
      <c r="Y72" s="33"/>
      <c r="Z72" s="33"/>
      <c r="AA72" s="33"/>
      <c r="AB72" s="33"/>
      <c r="AC72" s="33"/>
      <c r="AD72" s="33"/>
      <c r="AE72" s="33"/>
    </row>
    <row r="73" spans="1:31" x14ac:dyDescent="0.25">
      <c r="A73" s="33"/>
      <c r="B73" s="91"/>
      <c r="C73" s="44"/>
      <c r="D73" s="45"/>
      <c r="E73" s="303"/>
      <c r="F73" s="112"/>
      <c r="G73" s="87"/>
      <c r="H73" s="47"/>
      <c r="I73" s="44"/>
      <c r="J73" s="45"/>
      <c r="K73" s="303"/>
      <c r="L73" s="114"/>
      <c r="M73" s="33"/>
      <c r="N73" s="33"/>
      <c r="O73" s="33"/>
      <c r="P73" s="33"/>
      <c r="Q73" s="33"/>
      <c r="R73" s="33"/>
      <c r="S73" s="33"/>
      <c r="T73" s="33"/>
      <c r="U73" s="33"/>
      <c r="V73" s="33"/>
      <c r="W73" s="33"/>
      <c r="X73" s="33"/>
      <c r="Y73" s="33"/>
      <c r="Z73" s="33"/>
      <c r="AA73" s="33"/>
      <c r="AB73" s="33"/>
      <c r="AC73" s="33"/>
      <c r="AD73" s="33"/>
      <c r="AE73" s="33"/>
    </row>
    <row r="74" spans="1:31" x14ac:dyDescent="0.25">
      <c r="A74" s="33"/>
      <c r="B74" s="91"/>
      <c r="C74" s="44"/>
      <c r="D74" s="45"/>
      <c r="E74" s="303"/>
      <c r="F74" s="112"/>
      <c r="G74" s="87"/>
      <c r="H74" s="47"/>
      <c r="I74" s="44"/>
      <c r="J74" s="45"/>
      <c r="K74" s="303"/>
      <c r="L74" s="114"/>
      <c r="M74" s="33"/>
      <c r="N74" s="33"/>
      <c r="O74" s="33"/>
      <c r="P74" s="33"/>
      <c r="Q74" s="33"/>
      <c r="R74" s="33"/>
      <c r="S74" s="33"/>
      <c r="T74" s="33"/>
      <c r="U74" s="33"/>
      <c r="V74" s="33"/>
      <c r="W74" s="33"/>
      <c r="X74" s="33"/>
      <c r="Y74" s="33"/>
      <c r="Z74" s="33"/>
      <c r="AA74" s="33"/>
      <c r="AB74" s="33"/>
      <c r="AC74" s="33"/>
      <c r="AD74" s="33"/>
      <c r="AE74" s="33"/>
    </row>
    <row r="75" spans="1:31" x14ac:dyDescent="0.25">
      <c r="A75" s="33"/>
      <c r="B75" s="91"/>
      <c r="C75" s="44"/>
      <c r="D75" s="45"/>
      <c r="E75" s="303"/>
      <c r="F75" s="112"/>
      <c r="G75" s="87"/>
      <c r="H75" s="47"/>
      <c r="I75" s="44"/>
      <c r="J75" s="45"/>
      <c r="K75" s="303"/>
      <c r="L75" s="114"/>
      <c r="M75" s="33"/>
      <c r="N75" s="33"/>
      <c r="O75" s="33"/>
      <c r="P75" s="33"/>
      <c r="Q75" s="33"/>
      <c r="R75" s="33"/>
      <c r="S75" s="33"/>
      <c r="T75" s="33"/>
      <c r="U75" s="33"/>
      <c r="V75" s="33"/>
      <c r="W75" s="33"/>
      <c r="X75" s="33"/>
      <c r="Y75" s="33"/>
      <c r="Z75" s="33"/>
      <c r="AA75" s="33"/>
      <c r="AB75" s="33"/>
      <c r="AC75" s="33"/>
      <c r="AD75" s="33"/>
      <c r="AE75" s="33"/>
    </row>
    <row r="76" spans="1:31" x14ac:dyDescent="0.25">
      <c r="A76" s="33"/>
      <c r="B76" s="91"/>
      <c r="C76" s="44"/>
      <c r="D76" s="45"/>
      <c r="E76" s="303"/>
      <c r="F76" s="112"/>
      <c r="G76" s="87"/>
      <c r="H76" s="47"/>
      <c r="I76" s="44"/>
      <c r="J76" s="45"/>
      <c r="K76" s="303"/>
      <c r="L76" s="114"/>
      <c r="M76" s="33"/>
      <c r="N76" s="33"/>
      <c r="O76" s="33"/>
      <c r="P76" s="33"/>
      <c r="Q76" s="33"/>
      <c r="R76" s="33"/>
      <c r="S76" s="33"/>
      <c r="T76" s="33"/>
      <c r="U76" s="33"/>
      <c r="V76" s="33"/>
      <c r="W76" s="33"/>
      <c r="X76" s="33"/>
      <c r="Y76" s="33"/>
      <c r="Z76" s="33"/>
      <c r="AA76" s="33"/>
      <c r="AB76" s="33"/>
      <c r="AC76" s="33"/>
      <c r="AD76" s="33"/>
      <c r="AE76" s="33"/>
    </row>
    <row r="77" spans="1:31" x14ac:dyDescent="0.25">
      <c r="A77" s="33"/>
      <c r="B77" s="91"/>
      <c r="C77" s="44"/>
      <c r="D77" s="45"/>
      <c r="E77" s="303"/>
      <c r="F77" s="112"/>
      <c r="G77" s="87"/>
      <c r="H77" s="47"/>
      <c r="I77" s="44"/>
      <c r="J77" s="45"/>
      <c r="K77" s="303"/>
      <c r="L77" s="114"/>
      <c r="M77" s="33"/>
      <c r="N77" s="33"/>
      <c r="O77" s="33"/>
      <c r="P77" s="33"/>
      <c r="Q77" s="33"/>
      <c r="R77" s="33"/>
      <c r="S77" s="33"/>
      <c r="T77" s="33"/>
      <c r="U77" s="33"/>
      <c r="V77" s="33"/>
      <c r="W77" s="33"/>
      <c r="X77" s="33"/>
      <c r="Y77" s="33"/>
      <c r="Z77" s="33"/>
      <c r="AA77" s="33"/>
      <c r="AB77" s="33"/>
      <c r="AC77" s="33"/>
      <c r="AD77" s="33"/>
      <c r="AE77" s="33"/>
    </row>
    <row r="78" spans="1:31" x14ac:dyDescent="0.25">
      <c r="A78" s="33"/>
      <c r="B78" s="91"/>
      <c r="C78" s="44"/>
      <c r="D78" s="45"/>
      <c r="E78" s="303"/>
      <c r="F78" s="112"/>
      <c r="G78" s="87"/>
      <c r="H78" s="47"/>
      <c r="I78" s="44"/>
      <c r="J78" s="45"/>
      <c r="K78" s="303"/>
      <c r="L78" s="114"/>
      <c r="M78" s="33"/>
      <c r="N78" s="33"/>
      <c r="O78" s="33"/>
      <c r="P78" s="33"/>
      <c r="Q78" s="33"/>
      <c r="R78" s="33"/>
      <c r="S78" s="33"/>
      <c r="T78" s="33"/>
      <c r="U78" s="33"/>
      <c r="V78" s="33"/>
      <c r="W78" s="33"/>
      <c r="X78" s="33"/>
      <c r="Y78" s="33"/>
      <c r="Z78" s="33"/>
      <c r="AA78" s="33"/>
      <c r="AB78" s="33"/>
      <c r="AC78" s="33"/>
      <c r="AD78" s="33"/>
      <c r="AE78" s="33"/>
    </row>
    <row r="79" spans="1:31" x14ac:dyDescent="0.25">
      <c r="A79" s="33"/>
      <c r="B79" s="91"/>
      <c r="C79" s="44"/>
      <c r="D79" s="45"/>
      <c r="E79" s="303"/>
      <c r="F79" s="112"/>
      <c r="G79" s="87"/>
      <c r="H79" s="47"/>
      <c r="I79" s="44"/>
      <c r="J79" s="45"/>
      <c r="K79" s="303"/>
      <c r="L79" s="114"/>
      <c r="M79" s="33"/>
      <c r="N79" s="33"/>
      <c r="O79" s="33"/>
      <c r="P79" s="33"/>
      <c r="Q79" s="33"/>
      <c r="R79" s="33"/>
      <c r="S79" s="33"/>
      <c r="T79" s="33"/>
      <c r="U79" s="33"/>
      <c r="V79" s="33"/>
      <c r="W79" s="33"/>
      <c r="X79" s="33"/>
      <c r="Y79" s="33"/>
      <c r="Z79" s="33"/>
      <c r="AA79" s="33"/>
      <c r="AB79" s="33"/>
      <c r="AC79" s="33"/>
      <c r="AD79" s="33"/>
      <c r="AE79" s="33"/>
    </row>
    <row r="80" spans="1:31" x14ac:dyDescent="0.25">
      <c r="A80" s="33"/>
      <c r="B80" s="91"/>
      <c r="C80" s="44"/>
      <c r="D80" s="45"/>
      <c r="E80" s="303"/>
      <c r="F80" s="112"/>
      <c r="G80" s="87"/>
      <c r="H80" s="47"/>
      <c r="I80" s="44"/>
      <c r="J80" s="45"/>
      <c r="K80" s="303"/>
      <c r="L80" s="114"/>
      <c r="M80" s="33"/>
      <c r="N80" s="33"/>
      <c r="O80" s="33"/>
      <c r="P80" s="33"/>
      <c r="Q80" s="33"/>
      <c r="R80" s="33"/>
      <c r="S80" s="33"/>
      <c r="T80" s="33"/>
      <c r="U80" s="33"/>
      <c r="V80" s="33"/>
      <c r="W80" s="33"/>
      <c r="X80" s="33"/>
      <c r="Y80" s="33"/>
      <c r="Z80" s="33"/>
      <c r="AA80" s="33"/>
      <c r="AB80" s="33"/>
      <c r="AC80" s="33"/>
      <c r="AD80" s="33"/>
      <c r="AE80" s="33"/>
    </row>
    <row r="81" spans="1:31" x14ac:dyDescent="0.25">
      <c r="A81" s="33"/>
      <c r="B81" s="91"/>
      <c r="C81" s="44"/>
      <c r="D81" s="45"/>
      <c r="E81" s="303"/>
      <c r="F81" s="112"/>
      <c r="G81" s="87"/>
      <c r="H81" s="47"/>
      <c r="I81" s="44"/>
      <c r="J81" s="45"/>
      <c r="K81" s="303"/>
      <c r="L81" s="114"/>
      <c r="M81" s="33"/>
      <c r="N81" s="33"/>
      <c r="O81" s="33"/>
      <c r="P81" s="33"/>
      <c r="Q81" s="33"/>
      <c r="R81" s="33"/>
      <c r="S81" s="33"/>
      <c r="T81" s="33"/>
      <c r="U81" s="33"/>
      <c r="V81" s="33"/>
      <c r="W81" s="33"/>
      <c r="X81" s="33"/>
      <c r="Y81" s="33"/>
      <c r="Z81" s="33"/>
      <c r="AA81" s="33"/>
      <c r="AB81" s="33"/>
      <c r="AC81" s="33"/>
      <c r="AD81" s="33"/>
      <c r="AE81" s="33"/>
    </row>
    <row r="82" spans="1:31" x14ac:dyDescent="0.25">
      <c r="A82" s="33"/>
      <c r="B82" s="91"/>
      <c r="C82" s="44"/>
      <c r="D82" s="45"/>
      <c r="E82" s="303"/>
      <c r="F82" s="112"/>
      <c r="G82" s="87"/>
      <c r="H82" s="47"/>
      <c r="I82" s="44"/>
      <c r="J82" s="45"/>
      <c r="K82" s="303"/>
      <c r="L82" s="114"/>
      <c r="M82" s="33"/>
      <c r="N82" s="33"/>
      <c r="O82" s="33"/>
      <c r="P82" s="33"/>
      <c r="Q82" s="33"/>
      <c r="R82" s="33"/>
      <c r="S82" s="33"/>
      <c r="T82" s="33"/>
      <c r="U82" s="33"/>
      <c r="V82" s="33"/>
      <c r="W82" s="33"/>
      <c r="X82" s="33"/>
      <c r="Y82" s="33"/>
      <c r="Z82" s="33"/>
      <c r="AA82" s="33"/>
      <c r="AB82" s="33"/>
      <c r="AC82" s="33"/>
      <c r="AD82" s="33"/>
      <c r="AE82" s="33"/>
    </row>
    <row r="83" spans="1:31" x14ac:dyDescent="0.25">
      <c r="A83" s="33"/>
      <c r="B83" s="91"/>
      <c r="C83" s="44"/>
      <c r="D83" s="45"/>
      <c r="E83" s="303"/>
      <c r="F83" s="112"/>
      <c r="G83" s="87"/>
      <c r="H83" s="47"/>
      <c r="I83" s="44"/>
      <c r="J83" s="45"/>
      <c r="K83" s="303"/>
      <c r="L83" s="114"/>
      <c r="M83" s="33"/>
      <c r="N83" s="33"/>
      <c r="O83" s="33"/>
      <c r="P83" s="33"/>
      <c r="Q83" s="33"/>
      <c r="R83" s="33"/>
      <c r="S83" s="33"/>
      <c r="T83" s="33"/>
      <c r="U83" s="33"/>
      <c r="V83" s="33"/>
      <c r="W83" s="33"/>
      <c r="X83" s="33"/>
      <c r="Y83" s="33"/>
      <c r="Z83" s="33"/>
      <c r="AA83" s="33"/>
      <c r="AB83" s="33"/>
      <c r="AC83" s="33"/>
      <c r="AD83" s="33"/>
      <c r="AE83" s="33"/>
    </row>
    <row r="84" spans="1:31" x14ac:dyDescent="0.25">
      <c r="A84" s="33"/>
      <c r="B84" s="91"/>
      <c r="C84" s="44"/>
      <c r="D84" s="45"/>
      <c r="E84" s="303"/>
      <c r="F84" s="112"/>
      <c r="G84" s="87"/>
      <c r="H84" s="47"/>
      <c r="I84" s="44"/>
      <c r="J84" s="45"/>
      <c r="K84" s="303"/>
      <c r="L84" s="114"/>
      <c r="M84" s="33"/>
      <c r="N84" s="33"/>
      <c r="O84" s="33"/>
      <c r="P84" s="33"/>
      <c r="Q84" s="33"/>
      <c r="R84" s="33"/>
      <c r="S84" s="33"/>
      <c r="T84" s="33"/>
      <c r="U84" s="33"/>
      <c r="V84" s="33"/>
      <c r="W84" s="33"/>
      <c r="X84" s="33"/>
      <c r="Y84" s="33"/>
      <c r="Z84" s="33"/>
      <c r="AA84" s="33"/>
      <c r="AB84" s="33"/>
      <c r="AC84" s="33"/>
      <c r="AD84" s="33"/>
      <c r="AE84" s="33"/>
    </row>
    <row r="85" spans="1:31" x14ac:dyDescent="0.25">
      <c r="A85" s="33"/>
      <c r="B85" s="91"/>
      <c r="C85" s="44"/>
      <c r="D85" s="45"/>
      <c r="E85" s="303"/>
      <c r="F85" s="112"/>
      <c r="G85" s="87"/>
      <c r="H85" s="47"/>
      <c r="I85" s="44"/>
      <c r="J85" s="45"/>
      <c r="K85" s="303"/>
      <c r="L85" s="114"/>
      <c r="M85" s="33"/>
      <c r="N85" s="33"/>
      <c r="O85" s="33"/>
      <c r="P85" s="33"/>
      <c r="Q85" s="33"/>
      <c r="R85" s="33"/>
      <c r="S85" s="33"/>
      <c r="T85" s="33"/>
      <c r="U85" s="33"/>
      <c r="V85" s="33"/>
      <c r="W85" s="33"/>
      <c r="X85" s="33"/>
      <c r="Y85" s="33"/>
      <c r="Z85" s="33"/>
      <c r="AA85" s="33"/>
      <c r="AB85" s="33"/>
      <c r="AC85" s="33"/>
      <c r="AD85" s="33"/>
      <c r="AE85" s="33"/>
    </row>
    <row r="86" spans="1:31" x14ac:dyDescent="0.25">
      <c r="A86" s="33"/>
      <c r="B86" s="91"/>
      <c r="C86" s="44"/>
      <c r="D86" s="45"/>
      <c r="E86" s="303"/>
      <c r="F86" s="112"/>
      <c r="G86" s="87"/>
      <c r="H86" s="47"/>
      <c r="I86" s="44"/>
      <c r="J86" s="45"/>
      <c r="K86" s="303"/>
      <c r="L86" s="114"/>
      <c r="M86" s="33"/>
      <c r="N86" s="33"/>
      <c r="O86" s="33"/>
      <c r="P86" s="33"/>
      <c r="Q86" s="33"/>
      <c r="R86" s="33"/>
      <c r="S86" s="33"/>
      <c r="T86" s="33"/>
      <c r="U86" s="33"/>
      <c r="V86" s="33"/>
      <c r="W86" s="33"/>
      <c r="X86" s="33"/>
      <c r="Y86" s="33"/>
      <c r="Z86" s="33"/>
      <c r="AA86" s="33"/>
      <c r="AB86" s="33"/>
      <c r="AC86" s="33"/>
      <c r="AD86" s="33"/>
      <c r="AE86" s="33"/>
    </row>
    <row r="87" spans="1:31" x14ac:dyDescent="0.25">
      <c r="A87" s="33"/>
      <c r="B87" s="91"/>
      <c r="C87" s="44"/>
      <c r="D87" s="45"/>
      <c r="E87" s="303"/>
      <c r="F87" s="112"/>
      <c r="G87" s="87"/>
      <c r="H87" s="47"/>
      <c r="I87" s="44"/>
      <c r="J87" s="45"/>
      <c r="K87" s="303"/>
      <c r="L87" s="114"/>
      <c r="M87" s="33"/>
      <c r="N87" s="33"/>
      <c r="O87" s="33"/>
      <c r="P87" s="33"/>
      <c r="Q87" s="33"/>
      <c r="R87" s="33"/>
      <c r="S87" s="33"/>
      <c r="T87" s="33"/>
      <c r="U87" s="33"/>
      <c r="V87" s="33"/>
      <c r="W87" s="33"/>
      <c r="X87" s="33"/>
      <c r="Y87" s="33"/>
      <c r="Z87" s="33"/>
      <c r="AA87" s="33"/>
      <c r="AB87" s="33"/>
      <c r="AC87" s="33"/>
      <c r="AD87" s="33"/>
      <c r="AE87" s="33"/>
    </row>
    <row r="88" spans="1:31" x14ac:dyDescent="0.25">
      <c r="A88" s="33"/>
      <c r="B88" s="91"/>
      <c r="C88" s="44"/>
      <c r="D88" s="45"/>
      <c r="E88" s="303"/>
      <c r="F88" s="112"/>
      <c r="G88" s="87"/>
      <c r="H88" s="47"/>
      <c r="I88" s="44"/>
      <c r="J88" s="45"/>
      <c r="K88" s="303"/>
      <c r="L88" s="114"/>
      <c r="M88" s="33"/>
      <c r="N88" s="33"/>
      <c r="O88" s="33"/>
      <c r="P88" s="33"/>
      <c r="Q88" s="33"/>
      <c r="R88" s="33"/>
      <c r="S88" s="33"/>
      <c r="T88" s="33"/>
      <c r="U88" s="33"/>
      <c r="V88" s="33"/>
      <c r="W88" s="33"/>
      <c r="X88" s="33"/>
      <c r="Y88" s="33"/>
      <c r="Z88" s="33"/>
      <c r="AA88" s="33"/>
      <c r="AB88" s="33"/>
      <c r="AC88" s="33"/>
      <c r="AD88" s="33"/>
      <c r="AE88" s="33"/>
    </row>
    <row r="89" spans="1:31" x14ac:dyDescent="0.25">
      <c r="A89" s="33"/>
      <c r="B89" s="91"/>
      <c r="C89" s="44"/>
      <c r="D89" s="45"/>
      <c r="E89" s="303"/>
      <c r="F89" s="112"/>
      <c r="G89" s="87"/>
      <c r="H89" s="47"/>
      <c r="I89" s="44"/>
      <c r="J89" s="45"/>
      <c r="K89" s="303"/>
      <c r="L89" s="114"/>
      <c r="M89" s="33"/>
      <c r="N89" s="33"/>
      <c r="O89" s="33"/>
      <c r="P89" s="33"/>
      <c r="Q89" s="33"/>
      <c r="R89" s="33"/>
      <c r="S89" s="33"/>
      <c r="T89" s="33"/>
      <c r="U89" s="33"/>
      <c r="V89" s="33"/>
      <c r="W89" s="33"/>
      <c r="X89" s="33"/>
      <c r="Y89" s="33"/>
      <c r="Z89" s="33"/>
      <c r="AA89" s="33"/>
      <c r="AB89" s="33"/>
      <c r="AC89" s="33"/>
      <c r="AD89" s="33"/>
      <c r="AE89" s="33"/>
    </row>
    <row r="90" spans="1:31" x14ac:dyDescent="0.25">
      <c r="A90" s="33"/>
      <c r="B90" s="91"/>
      <c r="C90" s="44"/>
      <c r="D90" s="45"/>
      <c r="E90" s="303"/>
      <c r="F90" s="112"/>
      <c r="G90" s="87"/>
      <c r="H90" s="47"/>
      <c r="I90" s="44"/>
      <c r="J90" s="45"/>
      <c r="K90" s="303"/>
      <c r="L90" s="114"/>
      <c r="M90" s="33"/>
      <c r="N90" s="33"/>
      <c r="O90" s="33"/>
      <c r="P90" s="33"/>
      <c r="Q90" s="33"/>
      <c r="R90" s="33"/>
      <c r="S90" s="33"/>
      <c r="T90" s="33"/>
      <c r="U90" s="33"/>
      <c r="V90" s="33"/>
      <c r="W90" s="33"/>
      <c r="X90" s="33"/>
      <c r="Y90" s="33"/>
      <c r="Z90" s="33"/>
      <c r="AA90" s="33"/>
      <c r="AB90" s="33"/>
      <c r="AC90" s="33"/>
      <c r="AD90" s="33"/>
      <c r="AE90" s="33"/>
    </row>
    <row r="91" spans="1:31" x14ac:dyDescent="0.25">
      <c r="A91" s="33"/>
      <c r="B91" s="91"/>
      <c r="C91" s="44"/>
      <c r="D91" s="45"/>
      <c r="E91" s="303"/>
      <c r="F91" s="112"/>
      <c r="G91" s="87"/>
      <c r="H91" s="47"/>
      <c r="I91" s="44"/>
      <c r="J91" s="45"/>
      <c r="K91" s="303"/>
      <c r="L91" s="114"/>
      <c r="M91" s="33"/>
      <c r="N91" s="33"/>
      <c r="O91" s="33"/>
      <c r="P91" s="33"/>
      <c r="Q91" s="33"/>
      <c r="R91" s="33"/>
      <c r="S91" s="33"/>
      <c r="T91" s="33"/>
      <c r="U91" s="33"/>
      <c r="V91" s="33"/>
      <c r="W91" s="33"/>
      <c r="X91" s="33"/>
      <c r="Y91" s="33"/>
      <c r="Z91" s="33"/>
      <c r="AA91" s="33"/>
      <c r="AB91" s="33"/>
      <c r="AC91" s="33"/>
      <c r="AD91" s="33"/>
      <c r="AE91" s="33"/>
    </row>
    <row r="92" spans="1:31" x14ac:dyDescent="0.25">
      <c r="A92" s="33"/>
      <c r="B92" s="91"/>
      <c r="C92" s="44"/>
      <c r="D92" s="45"/>
      <c r="E92" s="303"/>
      <c r="F92" s="112"/>
      <c r="G92" s="87"/>
      <c r="H92" s="47"/>
      <c r="I92" s="44"/>
      <c r="J92" s="45"/>
      <c r="K92" s="303"/>
      <c r="L92" s="114"/>
      <c r="M92" s="33"/>
      <c r="N92" s="33"/>
      <c r="O92" s="33"/>
      <c r="P92" s="33"/>
      <c r="Q92" s="33"/>
      <c r="R92" s="33"/>
      <c r="S92" s="33"/>
      <c r="T92" s="33"/>
      <c r="U92" s="33"/>
      <c r="V92" s="33"/>
      <c r="W92" s="33"/>
      <c r="X92" s="33"/>
      <c r="Y92" s="33"/>
      <c r="Z92" s="33"/>
      <c r="AA92" s="33"/>
      <c r="AB92" s="33"/>
      <c r="AC92" s="33"/>
      <c r="AD92" s="33"/>
      <c r="AE92" s="33"/>
    </row>
    <row r="93" spans="1:31" x14ac:dyDescent="0.25">
      <c r="A93" s="33"/>
      <c r="B93" s="91"/>
      <c r="C93" s="44"/>
      <c r="D93" s="45"/>
      <c r="E93" s="303"/>
      <c r="F93" s="112"/>
      <c r="G93" s="87"/>
      <c r="H93" s="47"/>
      <c r="I93" s="44"/>
      <c r="J93" s="45"/>
      <c r="K93" s="303"/>
      <c r="L93" s="114"/>
      <c r="M93" s="33"/>
      <c r="N93" s="33"/>
      <c r="O93" s="33"/>
      <c r="P93" s="33"/>
      <c r="Q93" s="33"/>
      <c r="R93" s="33"/>
      <c r="S93" s="33"/>
      <c r="T93" s="33"/>
      <c r="U93" s="33"/>
      <c r="V93" s="33"/>
      <c r="W93" s="33"/>
      <c r="X93" s="33"/>
      <c r="Y93" s="33"/>
      <c r="Z93" s="33"/>
      <c r="AA93" s="33"/>
      <c r="AB93" s="33"/>
      <c r="AC93" s="33"/>
      <c r="AD93" s="33"/>
      <c r="AE93" s="33"/>
    </row>
    <row r="94" spans="1:31" x14ac:dyDescent="0.25">
      <c r="A94" s="33"/>
      <c r="B94" s="91"/>
      <c r="C94" s="44"/>
      <c r="D94" s="45"/>
      <c r="E94" s="303"/>
      <c r="F94" s="112"/>
      <c r="G94" s="87"/>
      <c r="H94" s="47"/>
      <c r="I94" s="44"/>
      <c r="J94" s="45"/>
      <c r="K94" s="303"/>
      <c r="L94" s="114"/>
      <c r="M94" s="33"/>
      <c r="N94" s="33"/>
      <c r="O94" s="33"/>
      <c r="P94" s="33"/>
      <c r="Q94" s="33"/>
      <c r="R94" s="33"/>
      <c r="S94" s="33"/>
      <c r="T94" s="33"/>
      <c r="U94" s="33"/>
      <c r="V94" s="33"/>
      <c r="W94" s="33"/>
      <c r="X94" s="33"/>
      <c r="Y94" s="33"/>
      <c r="Z94" s="33"/>
      <c r="AA94" s="33"/>
      <c r="AB94" s="33"/>
      <c r="AC94" s="33"/>
      <c r="AD94" s="33"/>
      <c r="AE94" s="33"/>
    </row>
    <row r="95" spans="1:31" x14ac:dyDescent="0.25">
      <c r="A95" s="33"/>
      <c r="B95" s="91"/>
      <c r="C95" s="44"/>
      <c r="D95" s="45"/>
      <c r="E95" s="303"/>
      <c r="F95" s="112"/>
      <c r="G95" s="87"/>
      <c r="H95" s="47"/>
      <c r="I95" s="44"/>
      <c r="J95" s="45"/>
      <c r="K95" s="303"/>
      <c r="L95" s="114"/>
      <c r="M95" s="33"/>
      <c r="N95" s="33"/>
      <c r="O95" s="33"/>
      <c r="P95" s="33"/>
      <c r="Q95" s="33"/>
      <c r="R95" s="33"/>
      <c r="S95" s="33"/>
      <c r="T95" s="33"/>
      <c r="U95" s="33"/>
      <c r="V95" s="33"/>
      <c r="W95" s="33"/>
      <c r="X95" s="33"/>
      <c r="Y95" s="33"/>
      <c r="Z95" s="33"/>
      <c r="AA95" s="33"/>
      <c r="AB95" s="33"/>
      <c r="AC95" s="33"/>
      <c r="AD95" s="33"/>
      <c r="AE95" s="33"/>
    </row>
    <row r="96" spans="1:31" x14ac:dyDescent="0.25">
      <c r="A96" s="33"/>
      <c r="B96" s="91"/>
      <c r="C96" s="44"/>
      <c r="D96" s="45"/>
      <c r="E96" s="303"/>
      <c r="F96" s="112"/>
      <c r="G96" s="87"/>
      <c r="H96" s="47"/>
      <c r="I96" s="44"/>
      <c r="J96" s="45"/>
      <c r="K96" s="303"/>
      <c r="L96" s="114"/>
      <c r="M96" s="33"/>
      <c r="N96" s="33"/>
      <c r="O96" s="33"/>
      <c r="P96" s="33"/>
      <c r="Q96" s="33"/>
      <c r="R96" s="33"/>
      <c r="S96" s="33"/>
      <c r="T96" s="33"/>
      <c r="U96" s="33"/>
      <c r="V96" s="33"/>
      <c r="W96" s="33"/>
      <c r="X96" s="33"/>
      <c r="Y96" s="33"/>
      <c r="Z96" s="33"/>
      <c r="AA96" s="33"/>
      <c r="AB96" s="33"/>
      <c r="AC96" s="33"/>
      <c r="AD96" s="33"/>
      <c r="AE96" s="33"/>
    </row>
    <row r="97" spans="1:31" x14ac:dyDescent="0.25">
      <c r="A97" s="33"/>
      <c r="B97" s="91"/>
      <c r="C97" s="44"/>
      <c r="D97" s="45"/>
      <c r="E97" s="303"/>
      <c r="F97" s="112"/>
      <c r="G97" s="87"/>
      <c r="H97" s="47"/>
      <c r="I97" s="44"/>
      <c r="J97" s="45"/>
      <c r="K97" s="303"/>
      <c r="L97" s="114"/>
      <c r="M97" s="33"/>
      <c r="N97" s="33"/>
      <c r="O97" s="33"/>
      <c r="P97" s="33"/>
      <c r="Q97" s="33"/>
      <c r="R97" s="33"/>
      <c r="S97" s="33"/>
      <c r="T97" s="33"/>
      <c r="U97" s="33"/>
      <c r="V97" s="33"/>
      <c r="W97" s="33"/>
      <c r="X97" s="33"/>
      <c r="Y97" s="33"/>
      <c r="Z97" s="33"/>
      <c r="AA97" s="33"/>
      <c r="AB97" s="33"/>
      <c r="AC97" s="33"/>
      <c r="AD97" s="33"/>
      <c r="AE97" s="33"/>
    </row>
    <row r="98" spans="1:31" x14ac:dyDescent="0.25">
      <c r="A98" s="33"/>
      <c r="B98" s="91"/>
      <c r="C98" s="44"/>
      <c r="D98" s="45"/>
      <c r="E98" s="303"/>
      <c r="F98" s="112"/>
      <c r="G98" s="87"/>
      <c r="H98" s="47"/>
      <c r="I98" s="44"/>
      <c r="J98" s="45"/>
      <c r="K98" s="303"/>
      <c r="L98" s="114"/>
      <c r="M98" s="33"/>
      <c r="N98" s="33"/>
      <c r="O98" s="33"/>
      <c r="P98" s="33"/>
      <c r="Q98" s="33"/>
      <c r="R98" s="33"/>
      <c r="S98" s="33"/>
      <c r="T98" s="33"/>
      <c r="U98" s="33"/>
      <c r="V98" s="33"/>
      <c r="W98" s="33"/>
      <c r="X98" s="33"/>
      <c r="Y98" s="33"/>
      <c r="Z98" s="33"/>
      <c r="AA98" s="33"/>
      <c r="AB98" s="33"/>
      <c r="AC98" s="33"/>
      <c r="AD98" s="33"/>
      <c r="AE98" s="33"/>
    </row>
    <row r="99" spans="1:31" x14ac:dyDescent="0.25">
      <c r="A99" s="33"/>
      <c r="B99" s="91"/>
      <c r="C99" s="44"/>
      <c r="D99" s="45"/>
      <c r="E99" s="303"/>
      <c r="F99" s="112"/>
      <c r="G99" s="87"/>
      <c r="H99" s="47"/>
      <c r="I99" s="44"/>
      <c r="J99" s="45"/>
      <c r="K99" s="303"/>
      <c r="L99" s="114"/>
      <c r="M99" s="33"/>
      <c r="N99" s="33"/>
      <c r="O99" s="33"/>
      <c r="P99" s="33"/>
      <c r="Q99" s="33"/>
      <c r="R99" s="33"/>
      <c r="S99" s="33"/>
      <c r="T99" s="33"/>
      <c r="U99" s="33"/>
      <c r="V99" s="33"/>
      <c r="W99" s="33"/>
      <c r="X99" s="33"/>
      <c r="Y99" s="33"/>
      <c r="Z99" s="33"/>
      <c r="AA99" s="33"/>
      <c r="AB99" s="33"/>
      <c r="AC99" s="33"/>
      <c r="AD99" s="33"/>
      <c r="AE99" s="33"/>
    </row>
    <row r="100" spans="1:31" ht="16.5" thickBot="1" x14ac:dyDescent="0.3">
      <c r="A100" s="33"/>
      <c r="B100" s="256"/>
      <c r="C100" s="257"/>
      <c r="D100" s="258"/>
      <c r="E100" s="304"/>
      <c r="F100" s="259"/>
      <c r="G100" s="260"/>
      <c r="H100" s="261"/>
      <c r="I100" s="257"/>
      <c r="J100" s="258"/>
      <c r="K100" s="304"/>
      <c r="L100" s="262"/>
      <c r="M100" s="33"/>
      <c r="N100" s="33"/>
      <c r="O100" s="33"/>
      <c r="P100" s="33"/>
      <c r="Q100" s="33"/>
      <c r="R100" s="33"/>
      <c r="S100" s="33"/>
      <c r="T100" s="33"/>
      <c r="U100" s="33"/>
      <c r="V100" s="33"/>
      <c r="W100" s="33"/>
      <c r="X100" s="33"/>
      <c r="Y100" s="33"/>
      <c r="Z100" s="33"/>
      <c r="AA100" s="33"/>
      <c r="AB100" s="33"/>
      <c r="AC100" s="33"/>
      <c r="AD100" s="33"/>
      <c r="AE100" s="33"/>
    </row>
    <row r="101" spans="1:31" x14ac:dyDescent="0.25">
      <c r="A101" s="33"/>
      <c r="B101" s="33"/>
      <c r="C101" s="33"/>
      <c r="D101" s="33"/>
      <c r="E101" s="33"/>
      <c r="F101" s="33"/>
      <c r="G101" s="33"/>
      <c r="H101" s="33"/>
      <c r="I101" s="33"/>
      <c r="J101" s="33"/>
      <c r="K101" s="33"/>
      <c r="L101" s="33"/>
      <c r="M101" s="33"/>
      <c r="N101" s="33"/>
      <c r="O101" s="33"/>
      <c r="P101" s="33"/>
      <c r="Q101" s="33"/>
      <c r="R101" s="33"/>
      <c r="S101" s="33"/>
      <c r="T101" s="33"/>
      <c r="U101" s="33"/>
      <c r="V101" s="33"/>
      <c r="W101" s="33"/>
      <c r="X101" s="33"/>
      <c r="Y101" s="33"/>
      <c r="Z101" s="33"/>
      <c r="AA101" s="33"/>
      <c r="AB101" s="33"/>
      <c r="AC101" s="33"/>
      <c r="AD101" s="33"/>
      <c r="AE101" s="33"/>
    </row>
    <row r="102" spans="1:31" x14ac:dyDescent="0.25">
      <c r="A102" s="33"/>
      <c r="B102" s="33"/>
      <c r="C102" s="33"/>
      <c r="D102" s="33"/>
      <c r="E102" s="33"/>
      <c r="F102" s="33"/>
      <c r="G102" s="33"/>
      <c r="H102" s="33"/>
      <c r="I102" s="33"/>
      <c r="J102" s="33"/>
      <c r="K102" s="33"/>
      <c r="L102" s="33"/>
      <c r="M102" s="33"/>
      <c r="N102" s="33"/>
      <c r="O102" s="33"/>
      <c r="P102" s="33"/>
      <c r="Q102" s="33"/>
      <c r="R102" s="33"/>
      <c r="S102" s="33"/>
      <c r="T102" s="33"/>
      <c r="U102" s="33"/>
      <c r="V102" s="33"/>
      <c r="W102" s="33"/>
      <c r="X102" s="33"/>
      <c r="Y102" s="33"/>
      <c r="Z102" s="33"/>
      <c r="AA102" s="33"/>
      <c r="AB102" s="33"/>
      <c r="AC102" s="33"/>
      <c r="AD102" s="33"/>
      <c r="AE102" s="33"/>
    </row>
    <row r="103" spans="1:31" x14ac:dyDescent="0.25">
      <c r="A103" s="33"/>
      <c r="B103" s="33"/>
      <c r="C103" s="33"/>
      <c r="D103" s="33"/>
      <c r="E103" s="33"/>
      <c r="F103" s="33"/>
      <c r="G103" s="33"/>
      <c r="H103" s="33"/>
      <c r="I103" s="33"/>
      <c r="J103" s="33"/>
      <c r="K103" s="33"/>
      <c r="L103" s="33"/>
      <c r="M103" s="33"/>
      <c r="N103" s="33"/>
      <c r="O103" s="33"/>
      <c r="P103" s="33"/>
      <c r="Q103" s="33"/>
      <c r="R103" s="33"/>
      <c r="S103" s="33"/>
      <c r="T103" s="33"/>
      <c r="U103" s="33"/>
      <c r="V103" s="33"/>
      <c r="W103" s="33"/>
      <c r="X103" s="33"/>
      <c r="Y103" s="33"/>
      <c r="Z103" s="33"/>
      <c r="AA103" s="33"/>
      <c r="AB103" s="33"/>
      <c r="AC103" s="33"/>
      <c r="AD103" s="33"/>
      <c r="AE103" s="33"/>
    </row>
    <row r="104" spans="1:31" x14ac:dyDescent="0.25">
      <c r="A104" s="33"/>
      <c r="B104" s="33"/>
      <c r="C104" s="33"/>
      <c r="D104" s="33"/>
      <c r="E104" s="33"/>
      <c r="F104" s="33"/>
      <c r="G104" s="33"/>
      <c r="H104" s="33"/>
      <c r="I104" s="33"/>
      <c r="J104" s="33"/>
      <c r="K104" s="33"/>
      <c r="L104" s="33"/>
      <c r="M104" s="33"/>
      <c r="N104" s="33"/>
      <c r="O104" s="33"/>
      <c r="P104" s="33"/>
      <c r="Q104" s="33"/>
      <c r="R104" s="33"/>
      <c r="S104" s="33"/>
      <c r="T104" s="33"/>
      <c r="U104" s="33"/>
      <c r="V104" s="33"/>
      <c r="W104" s="33"/>
      <c r="X104" s="33"/>
      <c r="Y104" s="33"/>
      <c r="Z104" s="33"/>
      <c r="AA104" s="33"/>
      <c r="AB104" s="33"/>
      <c r="AC104" s="33"/>
      <c r="AD104" s="33"/>
      <c r="AE104" s="33"/>
    </row>
    <row r="105" spans="1:31" x14ac:dyDescent="0.25">
      <c r="A105" s="33"/>
      <c r="B105" s="33"/>
      <c r="C105" s="33"/>
      <c r="D105" s="33"/>
      <c r="E105" s="33"/>
      <c r="F105" s="33"/>
      <c r="G105" s="33"/>
      <c r="H105" s="33"/>
      <c r="I105" s="33"/>
      <c r="J105" s="33"/>
      <c r="K105" s="33"/>
      <c r="L105" s="33"/>
      <c r="M105" s="33"/>
      <c r="N105" s="33"/>
      <c r="O105" s="33"/>
      <c r="P105" s="33"/>
      <c r="Q105" s="33"/>
      <c r="R105" s="33"/>
      <c r="S105" s="33"/>
      <c r="T105" s="33"/>
      <c r="U105" s="33"/>
      <c r="V105" s="33"/>
      <c r="W105" s="33"/>
      <c r="X105" s="33"/>
      <c r="Y105" s="33"/>
      <c r="Z105" s="33"/>
      <c r="AA105" s="33"/>
      <c r="AB105" s="33"/>
      <c r="AC105" s="33"/>
      <c r="AD105" s="33"/>
      <c r="AE105" s="33"/>
    </row>
    <row r="106" spans="1:31" x14ac:dyDescent="0.25">
      <c r="A106" s="33"/>
      <c r="B106" s="33"/>
      <c r="C106" s="33"/>
      <c r="D106" s="33"/>
      <c r="E106" s="33"/>
      <c r="F106" s="33"/>
      <c r="G106" s="33"/>
      <c r="H106" s="33"/>
      <c r="I106" s="33"/>
      <c r="J106" s="33"/>
      <c r="K106" s="33"/>
      <c r="L106" s="33"/>
      <c r="M106" s="33"/>
      <c r="N106" s="33"/>
      <c r="O106" s="33"/>
      <c r="P106" s="33"/>
      <c r="Q106" s="33"/>
      <c r="R106" s="33"/>
      <c r="S106" s="33"/>
      <c r="T106" s="33"/>
      <c r="U106" s="33"/>
      <c r="V106" s="33"/>
      <c r="W106" s="33"/>
      <c r="X106" s="33"/>
      <c r="Y106" s="33"/>
      <c r="Z106" s="33"/>
      <c r="AA106" s="33"/>
      <c r="AB106" s="33"/>
      <c r="AC106" s="33"/>
      <c r="AD106" s="33"/>
      <c r="AE106" s="33"/>
    </row>
    <row r="107" spans="1:31" x14ac:dyDescent="0.25">
      <c r="A107" s="33"/>
      <c r="B107" s="33"/>
      <c r="C107" s="33"/>
      <c r="D107" s="33"/>
      <c r="E107" s="33"/>
      <c r="F107" s="33"/>
      <c r="G107" s="33"/>
      <c r="H107" s="33"/>
      <c r="I107" s="33"/>
      <c r="J107" s="33"/>
      <c r="K107" s="33"/>
      <c r="L107" s="33"/>
      <c r="M107" s="33"/>
      <c r="N107" s="33"/>
      <c r="O107" s="33"/>
      <c r="P107" s="33"/>
      <c r="Q107" s="33"/>
      <c r="R107" s="33"/>
      <c r="S107" s="33"/>
      <c r="T107" s="33"/>
      <c r="U107" s="33"/>
      <c r="V107" s="33"/>
      <c r="W107" s="33"/>
      <c r="X107" s="33"/>
      <c r="Y107" s="33"/>
      <c r="Z107" s="33"/>
      <c r="AA107" s="33"/>
      <c r="AB107" s="33"/>
      <c r="AC107" s="33"/>
      <c r="AD107" s="33"/>
      <c r="AE107" s="33"/>
    </row>
    <row r="108" spans="1:31" x14ac:dyDescent="0.25">
      <c r="A108" s="33"/>
      <c r="B108" s="33"/>
      <c r="C108" s="33"/>
      <c r="D108" s="33"/>
      <c r="E108" s="33"/>
      <c r="F108" s="33"/>
      <c r="G108" s="33"/>
      <c r="H108" s="33"/>
      <c r="I108" s="33"/>
      <c r="J108" s="33"/>
      <c r="K108" s="33"/>
      <c r="L108" s="33"/>
      <c r="M108" s="33"/>
      <c r="N108" s="33"/>
      <c r="O108" s="33"/>
      <c r="P108" s="33"/>
      <c r="Q108" s="33"/>
      <c r="R108" s="33"/>
      <c r="S108" s="33"/>
      <c r="T108" s="33"/>
      <c r="U108" s="33"/>
      <c r="V108" s="33"/>
      <c r="W108" s="33"/>
      <c r="X108" s="33"/>
      <c r="Y108" s="33"/>
      <c r="Z108" s="33"/>
      <c r="AA108" s="33"/>
      <c r="AB108" s="33"/>
      <c r="AC108" s="33"/>
      <c r="AD108" s="33"/>
      <c r="AE108" s="33"/>
    </row>
    <row r="109" spans="1:31" x14ac:dyDescent="0.25">
      <c r="A109" s="33"/>
      <c r="B109" s="33"/>
      <c r="C109" s="33"/>
      <c r="D109" s="33"/>
      <c r="E109" s="33"/>
      <c r="F109" s="33"/>
      <c r="G109" s="33"/>
      <c r="H109" s="33"/>
      <c r="I109" s="33"/>
      <c r="J109" s="33"/>
      <c r="K109" s="33"/>
      <c r="L109" s="33"/>
      <c r="M109" s="33"/>
      <c r="N109" s="33"/>
      <c r="O109" s="33"/>
      <c r="P109" s="33"/>
      <c r="Q109" s="33"/>
      <c r="R109" s="33"/>
      <c r="S109" s="33"/>
      <c r="T109" s="33"/>
      <c r="U109" s="33"/>
      <c r="V109" s="33"/>
      <c r="W109" s="33"/>
      <c r="X109" s="33"/>
      <c r="Y109" s="33"/>
      <c r="Z109" s="33"/>
      <c r="AA109" s="33"/>
      <c r="AB109" s="33"/>
      <c r="AC109" s="33"/>
      <c r="AD109" s="33"/>
      <c r="AE109" s="33"/>
    </row>
    <row r="110" spans="1:31" x14ac:dyDescent="0.25">
      <c r="A110" s="33"/>
      <c r="B110" s="33"/>
      <c r="C110" s="33"/>
      <c r="D110" s="33"/>
      <c r="E110" s="33"/>
      <c r="F110" s="33"/>
      <c r="G110" s="33"/>
      <c r="H110" s="33"/>
      <c r="I110" s="33"/>
      <c r="J110" s="33"/>
      <c r="K110" s="33"/>
      <c r="L110" s="33"/>
      <c r="M110" s="33"/>
      <c r="N110" s="33"/>
      <c r="O110" s="33"/>
      <c r="P110" s="33"/>
      <c r="Q110" s="33"/>
      <c r="R110" s="33"/>
      <c r="S110" s="33"/>
      <c r="T110" s="33"/>
      <c r="U110" s="33"/>
      <c r="V110" s="33"/>
      <c r="W110" s="33"/>
      <c r="X110" s="33"/>
      <c r="Y110" s="33"/>
      <c r="Z110" s="33"/>
      <c r="AA110" s="33"/>
      <c r="AB110" s="33"/>
      <c r="AC110" s="33"/>
      <c r="AD110" s="33"/>
      <c r="AE110" s="33"/>
    </row>
    <row r="111" spans="1:31" x14ac:dyDescent="0.25">
      <c r="A111" s="33"/>
      <c r="B111" s="33"/>
      <c r="C111" s="33"/>
      <c r="D111" s="33"/>
      <c r="E111" s="33"/>
      <c r="F111" s="33"/>
      <c r="G111" s="33"/>
      <c r="H111" s="33"/>
      <c r="I111" s="33"/>
      <c r="J111" s="33"/>
      <c r="K111" s="33"/>
      <c r="L111" s="33"/>
      <c r="M111" s="33"/>
      <c r="N111" s="33"/>
      <c r="O111" s="33"/>
      <c r="P111" s="33"/>
      <c r="Q111" s="33"/>
      <c r="R111" s="33"/>
      <c r="S111" s="33"/>
      <c r="T111" s="33"/>
      <c r="U111" s="33"/>
      <c r="V111" s="33"/>
      <c r="W111" s="33"/>
      <c r="X111" s="33"/>
      <c r="Y111" s="33"/>
      <c r="Z111" s="33"/>
      <c r="AA111" s="33"/>
      <c r="AB111" s="33"/>
      <c r="AC111" s="33"/>
      <c r="AD111" s="33"/>
      <c r="AE111" s="33"/>
    </row>
    <row r="112" spans="1:31" x14ac:dyDescent="0.25">
      <c r="A112" s="33"/>
      <c r="B112" s="33"/>
      <c r="C112" s="33"/>
      <c r="D112" s="33"/>
      <c r="E112" s="33"/>
      <c r="F112" s="33"/>
      <c r="G112" s="33"/>
      <c r="H112" s="33"/>
      <c r="I112" s="33"/>
      <c r="J112" s="33"/>
      <c r="K112" s="33"/>
      <c r="L112" s="33"/>
      <c r="M112" s="33"/>
      <c r="N112" s="33"/>
      <c r="O112" s="33"/>
      <c r="P112" s="33"/>
      <c r="Q112" s="33"/>
      <c r="R112" s="33"/>
      <c r="S112" s="33"/>
      <c r="T112" s="33"/>
      <c r="U112" s="33"/>
      <c r="V112" s="33"/>
      <c r="W112" s="33"/>
      <c r="X112" s="33"/>
      <c r="Y112" s="33"/>
      <c r="Z112" s="33"/>
      <c r="AA112" s="33"/>
      <c r="AB112" s="33"/>
      <c r="AC112" s="33"/>
      <c r="AD112" s="33"/>
      <c r="AE112" s="33"/>
    </row>
    <row r="113" spans="1:31" x14ac:dyDescent="0.25">
      <c r="A113" s="33"/>
      <c r="B113" s="33"/>
      <c r="C113" s="33"/>
      <c r="D113" s="33"/>
      <c r="E113" s="33"/>
      <c r="F113" s="33"/>
      <c r="G113" s="33"/>
      <c r="H113" s="33"/>
      <c r="I113" s="33"/>
      <c r="J113" s="33"/>
      <c r="K113" s="33"/>
      <c r="L113" s="33"/>
      <c r="M113" s="33"/>
      <c r="N113" s="33"/>
      <c r="O113" s="33"/>
      <c r="P113" s="33"/>
      <c r="Q113" s="33"/>
      <c r="R113" s="33"/>
      <c r="S113" s="33"/>
      <c r="T113" s="33"/>
      <c r="U113" s="33"/>
      <c r="V113" s="33"/>
      <c r="W113" s="33"/>
      <c r="X113" s="33"/>
      <c r="Y113" s="33"/>
      <c r="Z113" s="33"/>
      <c r="AA113" s="33"/>
      <c r="AB113" s="33"/>
      <c r="AC113" s="33"/>
      <c r="AD113" s="33"/>
      <c r="AE113" s="33"/>
    </row>
    <row r="114" spans="1:31" x14ac:dyDescent="0.25">
      <c r="A114" s="33"/>
      <c r="B114" s="33"/>
      <c r="C114" s="33"/>
      <c r="D114" s="33"/>
      <c r="E114" s="33"/>
      <c r="F114" s="33"/>
      <c r="G114" s="33"/>
      <c r="H114" s="33"/>
      <c r="I114" s="33"/>
      <c r="J114" s="33"/>
      <c r="K114" s="33"/>
      <c r="L114" s="33"/>
      <c r="M114" s="33"/>
      <c r="N114" s="33"/>
      <c r="O114" s="33"/>
      <c r="P114" s="33"/>
      <c r="Q114" s="33"/>
      <c r="R114" s="33"/>
      <c r="S114" s="33"/>
      <c r="T114" s="33"/>
      <c r="U114" s="33"/>
      <c r="V114" s="33"/>
      <c r="W114" s="33"/>
      <c r="X114" s="33"/>
      <c r="Y114" s="33"/>
      <c r="Z114" s="33"/>
      <c r="AA114" s="33"/>
      <c r="AB114" s="33"/>
      <c r="AC114" s="33"/>
      <c r="AD114" s="33"/>
      <c r="AE114" s="33"/>
    </row>
    <row r="115" spans="1:31" x14ac:dyDescent="0.25">
      <c r="A115" s="33"/>
      <c r="B115" s="33"/>
      <c r="C115" s="33"/>
      <c r="D115" s="33"/>
      <c r="E115" s="33"/>
      <c r="F115" s="33"/>
      <c r="G115" s="33"/>
      <c r="H115" s="33"/>
      <c r="I115" s="33"/>
      <c r="J115" s="33"/>
      <c r="K115" s="33"/>
      <c r="L115" s="33"/>
      <c r="M115" s="33"/>
      <c r="N115" s="33"/>
      <c r="O115" s="33"/>
      <c r="P115" s="33"/>
      <c r="Q115" s="33"/>
      <c r="R115" s="33"/>
      <c r="S115" s="33"/>
      <c r="T115" s="33"/>
      <c r="U115" s="33"/>
      <c r="V115" s="33"/>
      <c r="W115" s="33"/>
      <c r="X115" s="33"/>
      <c r="Y115" s="33"/>
      <c r="Z115" s="33"/>
      <c r="AA115" s="33"/>
      <c r="AB115" s="33"/>
      <c r="AC115" s="33"/>
      <c r="AD115" s="33"/>
      <c r="AE115" s="33"/>
    </row>
    <row r="116" spans="1:31" x14ac:dyDescent="0.25">
      <c r="A116" s="33"/>
      <c r="B116" s="33"/>
      <c r="C116" s="33"/>
      <c r="D116" s="33"/>
      <c r="E116" s="33"/>
      <c r="F116" s="33"/>
      <c r="G116" s="33"/>
      <c r="H116" s="33"/>
      <c r="I116" s="33"/>
      <c r="J116" s="33"/>
      <c r="K116" s="33"/>
      <c r="L116" s="33"/>
      <c r="M116" s="33"/>
      <c r="N116" s="33"/>
      <c r="O116" s="33"/>
      <c r="P116" s="33"/>
      <c r="Q116" s="33"/>
      <c r="R116" s="33"/>
      <c r="S116" s="33"/>
      <c r="T116" s="33"/>
      <c r="U116" s="33"/>
      <c r="V116" s="33"/>
      <c r="W116" s="33"/>
      <c r="X116" s="33"/>
      <c r="Y116" s="33"/>
      <c r="Z116" s="33"/>
      <c r="AA116" s="33"/>
      <c r="AB116" s="33"/>
      <c r="AC116" s="33"/>
      <c r="AD116" s="33"/>
      <c r="AE116" s="33"/>
    </row>
    <row r="117" spans="1:31" x14ac:dyDescent="0.25">
      <c r="A117" s="33"/>
      <c r="B117" s="33"/>
      <c r="C117" s="33"/>
      <c r="D117" s="33"/>
      <c r="E117" s="33"/>
      <c r="F117" s="33"/>
      <c r="G117" s="33"/>
      <c r="H117" s="33"/>
      <c r="I117" s="33"/>
      <c r="J117" s="33"/>
      <c r="K117" s="33"/>
      <c r="L117" s="33"/>
      <c r="M117" s="33"/>
      <c r="N117" s="33"/>
      <c r="O117" s="33"/>
      <c r="P117" s="33"/>
      <c r="Q117" s="33"/>
      <c r="R117" s="33"/>
      <c r="S117" s="33"/>
      <c r="T117" s="33"/>
      <c r="U117" s="33"/>
      <c r="V117" s="33"/>
      <c r="W117" s="33"/>
      <c r="X117" s="33"/>
      <c r="Y117" s="33"/>
      <c r="Z117" s="33"/>
      <c r="AA117" s="33"/>
      <c r="AB117" s="33"/>
      <c r="AC117" s="33"/>
      <c r="AD117" s="33"/>
      <c r="AE117" s="33"/>
    </row>
    <row r="118" spans="1:31" x14ac:dyDescent="0.25">
      <c r="A118" s="33"/>
      <c r="B118" s="33"/>
      <c r="C118" s="33"/>
      <c r="D118" s="33"/>
      <c r="E118" s="33"/>
      <c r="F118" s="33"/>
      <c r="G118" s="33"/>
      <c r="H118" s="33"/>
      <c r="I118" s="33"/>
      <c r="J118" s="33"/>
      <c r="K118" s="33"/>
      <c r="L118" s="33"/>
      <c r="M118" s="33"/>
      <c r="N118" s="33"/>
      <c r="O118" s="33"/>
      <c r="P118" s="33"/>
      <c r="Q118" s="33"/>
      <c r="R118" s="33"/>
      <c r="S118" s="33"/>
      <c r="T118" s="33"/>
      <c r="U118" s="33"/>
      <c r="V118" s="33"/>
      <c r="W118" s="33"/>
      <c r="X118" s="33"/>
      <c r="Y118" s="33"/>
      <c r="Z118" s="33"/>
      <c r="AA118" s="33"/>
      <c r="AB118" s="33"/>
      <c r="AC118" s="33"/>
      <c r="AD118" s="33"/>
      <c r="AE118" s="33"/>
    </row>
    <row r="119" spans="1:31" x14ac:dyDescent="0.25">
      <c r="A119" s="33"/>
      <c r="B119" s="33"/>
      <c r="C119" s="33"/>
      <c r="D119" s="33"/>
      <c r="E119" s="33"/>
      <c r="F119" s="33"/>
      <c r="G119" s="33"/>
      <c r="H119" s="33"/>
      <c r="I119" s="33"/>
      <c r="J119" s="33"/>
      <c r="K119" s="33"/>
      <c r="L119" s="33"/>
      <c r="M119" s="33"/>
      <c r="N119" s="33"/>
      <c r="O119" s="33"/>
      <c r="P119" s="33"/>
      <c r="Q119" s="33"/>
      <c r="R119" s="33"/>
      <c r="S119" s="33"/>
      <c r="T119" s="33"/>
      <c r="U119" s="33"/>
      <c r="V119" s="33"/>
      <c r="W119" s="33"/>
      <c r="X119" s="33"/>
      <c r="Y119" s="33"/>
      <c r="Z119" s="33"/>
      <c r="AA119" s="33"/>
      <c r="AB119" s="33"/>
      <c r="AC119" s="33"/>
      <c r="AD119" s="33"/>
      <c r="AE119" s="33"/>
    </row>
  </sheetData>
  <sheetProtection algorithmName="SHA-512" hashValue="PZ0bYbc5Hv5V09etoK8GVfZLMXtJNd4xUkTqU6JwmSHR0FzOjuyprvp+GYP7haz64AH1opMmRg4B9UOxoI4g+A==" saltValue="6oxRk06GM2nXbKxdCNCPfA==" spinCount="100000" sheet="1" objects="1" scenarios="1"/>
  <mergeCells count="4">
    <mergeCell ref="B2:L2"/>
    <mergeCell ref="B6:F6"/>
    <mergeCell ref="H6:L6"/>
    <mergeCell ref="B4:D5"/>
  </mergeCells>
  <pageMargins left="0.7" right="0.7" top="0.78740157499999996" bottom="0.78740157499999996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B974471A-939B-4720-BF09-1DAFA1FDC07B}">
          <x14:formula1>
            <xm:f>'Seznamy a konstanty'!$H$83:$H$84</xm:f>
          </x14:formula1>
          <xm:sqref>E8:E100 K8:K100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92D050"/>
  </sheetPr>
  <dimension ref="A1:S51"/>
  <sheetViews>
    <sheetView zoomScaleNormal="100" workbookViewId="0">
      <selection activeCell="D19" sqref="D19"/>
    </sheetView>
  </sheetViews>
  <sheetFormatPr defaultRowHeight="15.75" x14ac:dyDescent="0.25"/>
  <cols>
    <col min="1" max="1" width="3.125" customWidth="1"/>
    <col min="2" max="2" width="68.5" customWidth="1"/>
    <col min="3" max="6" width="11.5" customWidth="1"/>
  </cols>
  <sheetData>
    <row r="1" spans="1:19" x14ac:dyDescent="0.25">
      <c r="A1" s="8"/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</row>
    <row r="2" spans="1:19" x14ac:dyDescent="0.25">
      <c r="A2" s="8"/>
      <c r="B2" s="306" t="s">
        <v>323</v>
      </c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</row>
    <row r="3" spans="1:19" ht="16.5" thickBot="1" x14ac:dyDescent="0.3">
      <c r="A3" s="8"/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</row>
    <row r="4" spans="1:19" ht="39" customHeight="1" x14ac:dyDescent="0.25">
      <c r="A4" s="8"/>
      <c r="B4" s="314" t="s">
        <v>93</v>
      </c>
      <c r="C4" s="312" t="s">
        <v>34</v>
      </c>
      <c r="D4" s="77" t="s">
        <v>21</v>
      </c>
      <c r="E4" s="77" t="s">
        <v>53</v>
      </c>
      <c r="F4" s="78" t="s">
        <v>16</v>
      </c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</row>
    <row r="5" spans="1:19" ht="15.95" customHeight="1" x14ac:dyDescent="0.25">
      <c r="A5" s="8"/>
      <c r="B5" s="315" t="s">
        <v>94</v>
      </c>
      <c r="C5" s="313">
        <f>SUMIFS('Obnovitelné PHM'!$M$16:$M$100,'Obnovitelné PHM'!$R$16:$R$100,'ILUC emise'!C4)</f>
        <v>3600</v>
      </c>
      <c r="D5" s="307">
        <f>SUMIFS('Obnovitelné PHM'!$M$16:$M$100,'Obnovitelné PHM'!$R$16:$R$100,'ILUC emise'!D4)</f>
        <v>0</v>
      </c>
      <c r="E5" s="307">
        <f>SUMIFS('Obnovitelné PHM'!$M$16:$M$100,'Obnovitelné PHM'!$R$16:$R$100,'ILUC emise'!E4)</f>
        <v>1650</v>
      </c>
      <c r="F5" s="308">
        <f>SUMIFS('Obnovitelné PHM'!$M$16:$M$100,'Obnovitelné PHM'!$R$16:$R$100,'ILUC emise'!F4)</f>
        <v>42211</v>
      </c>
      <c r="G5" s="8"/>
      <c r="H5" s="70"/>
      <c r="I5" s="8"/>
      <c r="J5" s="8"/>
      <c r="K5" s="8"/>
      <c r="L5" s="8"/>
      <c r="M5" s="8"/>
      <c r="N5" s="8"/>
      <c r="O5" s="8"/>
      <c r="P5" s="8"/>
      <c r="Q5" s="8"/>
      <c r="R5" s="8"/>
      <c r="S5" s="8"/>
    </row>
    <row r="6" spans="1:19" ht="15.95" customHeight="1" x14ac:dyDescent="0.35">
      <c r="A6" s="8"/>
      <c r="B6" s="316" t="s">
        <v>210</v>
      </c>
      <c r="C6" s="370">
        <v>12</v>
      </c>
      <c r="D6" s="371">
        <v>13</v>
      </c>
      <c r="E6" s="371">
        <v>55</v>
      </c>
      <c r="F6" s="372">
        <v>0</v>
      </c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</row>
    <row r="7" spans="1:19" ht="15.95" customHeight="1" x14ac:dyDescent="0.25">
      <c r="A7" s="8"/>
      <c r="B7" s="547" t="s">
        <v>279</v>
      </c>
      <c r="C7" s="548"/>
      <c r="D7" s="548"/>
      <c r="E7" s="549"/>
      <c r="F7" s="310">
        <f>('Fosilní PHM'!H11*'Seznamy a konstanty'!$D$3+(SUMPRODUCT('Obnovitelné PHM'!M16:M100,'Obnovitelné PHM'!N16:N100)))/(+'Fosilní PHM'!H11+'Obnovitelné PHM'!M6)</f>
        <v>88.999605562033963</v>
      </c>
      <c r="G7" s="8"/>
      <c r="H7" s="8"/>
      <c r="I7" s="8"/>
      <c r="J7" s="319"/>
      <c r="K7" s="319"/>
      <c r="L7" s="8"/>
      <c r="M7" s="8"/>
      <c r="N7" s="8"/>
      <c r="O7" s="8"/>
      <c r="P7" s="8"/>
      <c r="Q7" s="8"/>
      <c r="R7" s="8"/>
      <c r="S7" s="8"/>
    </row>
    <row r="8" spans="1:19" ht="15.95" customHeight="1" thickBot="1" x14ac:dyDescent="0.3">
      <c r="A8" s="8"/>
      <c r="B8" s="544" t="s">
        <v>280</v>
      </c>
      <c r="C8" s="545"/>
      <c r="D8" s="545"/>
      <c r="E8" s="546"/>
      <c r="F8" s="311">
        <f>+F7+SUMPRODUCT($C$5:$F$5,$C$6:$F$6)/('Fosilní PHM'!H11+'Obnovitelné PHM'!M6)</f>
        <v>89.15319557816693</v>
      </c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</row>
    <row r="9" spans="1:19" x14ac:dyDescent="0.25">
      <c r="A9" s="8"/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</row>
    <row r="10" spans="1:19" x14ac:dyDescent="0.25">
      <c r="A10" s="8"/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</row>
    <row r="11" spans="1:19" x14ac:dyDescent="0.25">
      <c r="A11" s="8"/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</row>
    <row r="12" spans="1:19" x14ac:dyDescent="0.25">
      <c r="A12" s="8"/>
      <c r="B12" s="309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</row>
    <row r="13" spans="1:19" x14ac:dyDescent="0.25">
      <c r="A13" s="8"/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</row>
    <row r="14" spans="1:19" x14ac:dyDescent="0.25">
      <c r="A14" s="8"/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</row>
    <row r="15" spans="1:19" x14ac:dyDescent="0.25">
      <c r="A15" s="8"/>
      <c r="B15" s="8"/>
      <c r="C15" s="70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</row>
    <row r="16" spans="1:19" x14ac:dyDescent="0.25">
      <c r="A16" s="8"/>
      <c r="B16" s="8"/>
      <c r="C16" s="70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</row>
    <row r="17" spans="1:19" x14ac:dyDescent="0.25">
      <c r="A17" s="8"/>
      <c r="B17" s="8"/>
      <c r="C17" s="70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</row>
    <row r="18" spans="1:19" x14ac:dyDescent="0.25">
      <c r="A18" s="8"/>
      <c r="B18" s="8"/>
      <c r="C18" s="70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</row>
    <row r="19" spans="1:19" x14ac:dyDescent="0.25">
      <c r="A19" s="8"/>
      <c r="B19" s="8"/>
      <c r="C19" s="70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</row>
    <row r="20" spans="1:19" x14ac:dyDescent="0.25">
      <c r="A20" s="8"/>
      <c r="B20" s="8"/>
      <c r="C20" s="70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</row>
    <row r="21" spans="1:19" x14ac:dyDescent="0.25">
      <c r="A21" s="8"/>
      <c r="B21" s="8"/>
      <c r="C21" s="70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</row>
    <row r="22" spans="1:19" x14ac:dyDescent="0.25">
      <c r="A22" s="8"/>
      <c r="B22" s="8"/>
      <c r="C22" s="70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</row>
    <row r="23" spans="1:19" x14ac:dyDescent="0.25">
      <c r="A23" s="8"/>
      <c r="B23" s="8"/>
      <c r="C23" s="70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</row>
    <row r="24" spans="1:19" x14ac:dyDescent="0.25">
      <c r="A24" s="8"/>
      <c r="B24" s="8"/>
      <c r="C24" s="70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</row>
    <row r="25" spans="1:19" x14ac:dyDescent="0.25">
      <c r="A25" s="8"/>
      <c r="B25" s="8"/>
      <c r="C25" s="70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</row>
    <row r="26" spans="1:19" x14ac:dyDescent="0.25">
      <c r="A26" s="8"/>
      <c r="B26" s="8"/>
      <c r="C26" s="70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</row>
    <row r="27" spans="1:19" x14ac:dyDescent="0.25">
      <c r="A27" s="8"/>
      <c r="B27" s="8"/>
      <c r="C27" s="70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</row>
    <row r="28" spans="1:19" x14ac:dyDescent="0.25">
      <c r="A28" s="8"/>
      <c r="B28" s="8"/>
      <c r="C28" s="70"/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  <c r="O28" s="8"/>
      <c r="P28" s="8"/>
      <c r="Q28" s="8"/>
      <c r="R28" s="8"/>
      <c r="S28" s="8"/>
    </row>
    <row r="29" spans="1:19" x14ac:dyDescent="0.25">
      <c r="A29" s="8"/>
      <c r="B29" s="8"/>
      <c r="C29" s="70"/>
      <c r="D29" s="8"/>
      <c r="E29" s="8"/>
      <c r="F29" s="8"/>
      <c r="G29" s="8"/>
      <c r="H29" s="8"/>
      <c r="I29" s="8"/>
      <c r="J29" s="8"/>
      <c r="K29" s="8"/>
      <c r="L29" s="8"/>
      <c r="M29" s="8"/>
      <c r="N29" s="8"/>
      <c r="O29" s="8"/>
      <c r="P29" s="8"/>
      <c r="Q29" s="8"/>
      <c r="R29" s="8"/>
      <c r="S29" s="8"/>
    </row>
    <row r="30" spans="1:19" x14ac:dyDescent="0.25">
      <c r="A30" s="8"/>
      <c r="B30" s="8"/>
      <c r="C30" s="70"/>
      <c r="D30" s="8"/>
      <c r="E30" s="8"/>
      <c r="F30" s="8"/>
      <c r="G30" s="8"/>
      <c r="H30" s="8"/>
      <c r="I30" s="8"/>
      <c r="J30" s="8"/>
      <c r="K30" s="8"/>
      <c r="L30" s="8"/>
      <c r="M30" s="8"/>
      <c r="N30" s="8"/>
      <c r="O30" s="8"/>
      <c r="P30" s="8"/>
      <c r="Q30" s="8"/>
      <c r="R30" s="8"/>
      <c r="S30" s="8"/>
    </row>
    <row r="31" spans="1:19" x14ac:dyDescent="0.25">
      <c r="A31" s="8"/>
      <c r="B31" s="8"/>
      <c r="C31" s="70"/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</row>
    <row r="32" spans="1:19" x14ac:dyDescent="0.25">
      <c r="A32" s="8"/>
      <c r="B32" s="8"/>
      <c r="C32" s="70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</row>
    <row r="33" spans="1:19" x14ac:dyDescent="0.25">
      <c r="A33" s="8"/>
      <c r="B33" s="8"/>
      <c r="C33" s="70"/>
      <c r="D33" s="8"/>
      <c r="E33" s="8"/>
      <c r="F33" s="8"/>
      <c r="G33" s="8"/>
      <c r="H33" s="8"/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</row>
    <row r="34" spans="1:19" x14ac:dyDescent="0.25">
      <c r="A34" s="8"/>
      <c r="B34" s="8"/>
      <c r="C34" s="70"/>
      <c r="D34" s="8"/>
      <c r="E34" s="8"/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</row>
    <row r="35" spans="1:19" x14ac:dyDescent="0.25">
      <c r="A35" s="8"/>
      <c r="B35" s="8"/>
      <c r="C35" s="70"/>
      <c r="D35" s="8"/>
      <c r="E35" s="8"/>
      <c r="F35" s="8"/>
      <c r="G35" s="8"/>
      <c r="H35" s="8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</row>
    <row r="36" spans="1:19" x14ac:dyDescent="0.25">
      <c r="A36" s="8"/>
      <c r="B36" s="8"/>
      <c r="C36" s="70"/>
      <c r="D36" s="8"/>
      <c r="E36" s="8"/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</row>
    <row r="37" spans="1:19" x14ac:dyDescent="0.25">
      <c r="A37" s="8"/>
      <c r="B37" s="8"/>
      <c r="C37" s="70"/>
      <c r="D37" s="8"/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</row>
    <row r="38" spans="1:19" x14ac:dyDescent="0.25">
      <c r="A38" s="8"/>
      <c r="B38" s="8"/>
      <c r="C38" s="70"/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</row>
    <row r="39" spans="1:19" x14ac:dyDescent="0.25">
      <c r="A39" s="8"/>
      <c r="B39" s="8"/>
      <c r="C39" s="70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</row>
    <row r="40" spans="1:19" x14ac:dyDescent="0.25">
      <c r="A40" s="8"/>
      <c r="B40" s="8"/>
      <c r="C40" s="70"/>
      <c r="D40" s="8"/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</row>
    <row r="41" spans="1:19" x14ac:dyDescent="0.25">
      <c r="A41" s="8"/>
      <c r="B41" s="8"/>
      <c r="C41" s="70"/>
      <c r="D41" s="8"/>
      <c r="E41" s="8"/>
      <c r="F41" s="8"/>
      <c r="G41" s="8"/>
      <c r="H41" s="8"/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</row>
    <row r="42" spans="1:19" x14ac:dyDescent="0.25">
      <c r="A42" s="8"/>
      <c r="B42" s="8"/>
      <c r="C42" s="70"/>
      <c r="D42" s="8"/>
      <c r="E42" s="8"/>
      <c r="F42" s="8"/>
      <c r="G42" s="8"/>
      <c r="H42" s="8"/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</row>
    <row r="43" spans="1:19" x14ac:dyDescent="0.25">
      <c r="A43" s="8"/>
      <c r="B43" s="8"/>
      <c r="C43" s="70"/>
      <c r="D43" s="8"/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</row>
    <row r="44" spans="1:19" x14ac:dyDescent="0.25">
      <c r="A44" s="8"/>
      <c r="B44" s="8"/>
      <c r="C44" s="70"/>
      <c r="D44" s="8"/>
      <c r="E44" s="8"/>
      <c r="F44" s="8"/>
      <c r="G44" s="8"/>
      <c r="H44" s="8"/>
      <c r="I44" s="8"/>
      <c r="J44" s="8"/>
      <c r="K44" s="8"/>
      <c r="L44" s="8"/>
      <c r="M44" s="8"/>
      <c r="N44" s="8"/>
      <c r="O44" s="8"/>
      <c r="P44" s="8"/>
      <c r="Q44" s="8"/>
      <c r="R44" s="8"/>
      <c r="S44" s="8"/>
    </row>
    <row r="45" spans="1:19" x14ac:dyDescent="0.25">
      <c r="A45" s="8"/>
      <c r="B45" s="8"/>
      <c r="C45" s="70"/>
      <c r="D45" s="8"/>
      <c r="E45" s="8"/>
      <c r="F45" s="8"/>
      <c r="G45" s="8"/>
      <c r="H45" s="8"/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</row>
    <row r="46" spans="1:19" x14ac:dyDescent="0.25">
      <c r="A46" s="8"/>
      <c r="B46" s="8"/>
      <c r="C46" s="70"/>
      <c r="D46" s="8"/>
      <c r="E46" s="8"/>
      <c r="F46" s="8"/>
      <c r="G46" s="8"/>
      <c r="H46" s="8"/>
      <c r="I46" s="8"/>
      <c r="J46" s="8"/>
      <c r="K46" s="8"/>
      <c r="L46" s="8"/>
      <c r="M46" s="8"/>
      <c r="N46" s="8"/>
      <c r="O46" s="8"/>
      <c r="P46" s="8"/>
      <c r="Q46" s="8"/>
      <c r="R46" s="8"/>
      <c r="S46" s="8"/>
    </row>
    <row r="47" spans="1:19" x14ac:dyDescent="0.25">
      <c r="A47" s="8"/>
      <c r="B47" s="8"/>
      <c r="C47" s="70"/>
      <c r="D47" s="8"/>
      <c r="E47" s="8"/>
      <c r="F47" s="8"/>
      <c r="G47" s="8"/>
      <c r="H47" s="8"/>
      <c r="I47" s="8"/>
      <c r="J47" s="8"/>
      <c r="K47" s="8"/>
      <c r="L47" s="8"/>
      <c r="M47" s="8"/>
      <c r="N47" s="8"/>
      <c r="O47" s="8"/>
      <c r="P47" s="8"/>
      <c r="Q47" s="8"/>
      <c r="R47" s="8"/>
      <c r="S47" s="8"/>
    </row>
    <row r="48" spans="1:19" x14ac:dyDescent="0.25">
      <c r="A48" s="8"/>
      <c r="B48" s="8"/>
      <c r="C48" s="70"/>
      <c r="D48" s="8"/>
      <c r="E48" s="8"/>
      <c r="F48" s="8"/>
      <c r="G48" s="8"/>
      <c r="H48" s="8"/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</row>
    <row r="49" spans="1:19" x14ac:dyDescent="0.25">
      <c r="A49" s="8"/>
      <c r="B49" s="8"/>
      <c r="C49" s="70"/>
      <c r="D49" s="8"/>
      <c r="E49" s="8"/>
      <c r="F49" s="8"/>
      <c r="G49" s="8"/>
      <c r="H49" s="8"/>
      <c r="I49" s="8"/>
      <c r="J49" s="8"/>
      <c r="K49" s="8"/>
      <c r="L49" s="8"/>
      <c r="M49" s="8"/>
      <c r="N49" s="8"/>
      <c r="O49" s="8"/>
      <c r="P49" s="8"/>
      <c r="Q49" s="8"/>
      <c r="R49" s="8"/>
      <c r="S49" s="8"/>
    </row>
    <row r="50" spans="1:19" x14ac:dyDescent="0.25">
      <c r="A50" s="8"/>
      <c r="B50" s="8"/>
      <c r="C50" s="70"/>
      <c r="D50" s="8"/>
      <c r="E50" s="8"/>
      <c r="F50" s="8"/>
      <c r="G50" s="8"/>
      <c r="H50" s="8"/>
      <c r="I50" s="8"/>
      <c r="J50" s="8"/>
      <c r="K50" s="8"/>
      <c r="L50" s="8"/>
      <c r="M50" s="8"/>
      <c r="N50" s="8"/>
      <c r="O50" s="8"/>
      <c r="P50" s="8"/>
      <c r="Q50" s="8"/>
      <c r="R50" s="8"/>
      <c r="S50" s="8"/>
    </row>
    <row r="51" spans="1:19" x14ac:dyDescent="0.25">
      <c r="A51" s="8"/>
      <c r="B51" s="8"/>
      <c r="C51" s="70"/>
      <c r="D51" s="8"/>
      <c r="E51" s="8"/>
      <c r="F51" s="8"/>
      <c r="G51" s="8"/>
      <c r="H51" s="8"/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</row>
  </sheetData>
  <sheetProtection algorithmName="SHA-512" hashValue="BZIu2S7Jd3IilvglkiA0DaJSO3OPWXg4tBnOfxcgMpj4lVfhq6u3PBk5JKm+iUpXFZn5OQ1j12+wPlPtzUgKlQ==" saltValue="CCI/QMrEHOUy2dWpAntlUA==" spinCount="100000" sheet="1" objects="1" scenarios="1"/>
  <mergeCells count="2">
    <mergeCell ref="B8:E8"/>
    <mergeCell ref="B7:E7"/>
  </mergeCells>
  <dataValidations count="1">
    <dataValidation allowBlank="1" showErrorMessage="1" sqref="B4" xr:uid="{00000000-0002-0000-0800-000000000000}"/>
  </dataValidations>
  <pageMargins left="0.7" right="0.7" top="0.78740157499999996" bottom="0.78740157499999996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B2:R166"/>
  <sheetViews>
    <sheetView showGridLines="0" topLeftCell="H1" zoomScaleNormal="100" workbookViewId="0">
      <selection activeCell="J10" sqref="J10"/>
    </sheetView>
  </sheetViews>
  <sheetFormatPr defaultColWidth="9" defaultRowHeight="12.75" x14ac:dyDescent="0.2"/>
  <cols>
    <col min="1" max="1" width="2.5" style="1" customWidth="1"/>
    <col min="2" max="2" width="36.75" style="1" customWidth="1"/>
    <col min="3" max="3" width="10.125" style="1" customWidth="1"/>
    <col min="4" max="4" width="9.25" style="1" customWidth="1"/>
    <col min="5" max="5" width="6.75" style="4" customWidth="1"/>
    <col min="6" max="6" width="8" style="1" customWidth="1"/>
    <col min="7" max="7" width="3" style="1" customWidth="1"/>
    <col min="8" max="8" width="40.25" style="1" customWidth="1"/>
    <col min="9" max="9" width="21.25" style="1" customWidth="1"/>
    <col min="10" max="10" width="32" style="1" customWidth="1"/>
    <col min="11" max="11" width="7.25" style="1" customWidth="1"/>
    <col min="12" max="12" width="3.875" style="1" customWidth="1"/>
    <col min="13" max="13" width="66.25" style="1" customWidth="1"/>
    <col min="14" max="15" width="9" style="1"/>
    <col min="16" max="16" width="7.125" style="1" customWidth="1"/>
    <col min="17" max="16384" width="9" style="1"/>
  </cols>
  <sheetData>
    <row r="2" spans="2:13" s="414" customFormat="1" ht="34.5" customHeight="1" x14ac:dyDescent="0.25">
      <c r="B2" s="542" t="s">
        <v>324</v>
      </c>
      <c r="C2" s="543"/>
      <c r="D2" s="543"/>
      <c r="E2" s="543"/>
      <c r="F2" s="543"/>
      <c r="H2" s="413" t="s">
        <v>213</v>
      </c>
      <c r="J2" s="415"/>
    </row>
    <row r="3" spans="2:13" ht="15" customHeight="1" x14ac:dyDescent="0.25">
      <c r="B3" s="534" t="s">
        <v>216</v>
      </c>
      <c r="C3" s="535"/>
      <c r="D3" s="184">
        <v>94</v>
      </c>
      <c r="E3" s="1"/>
      <c r="H3" s="1" t="s">
        <v>310</v>
      </c>
    </row>
    <row r="4" spans="2:13" ht="38.25" customHeight="1" x14ac:dyDescent="0.25">
      <c r="B4" s="417" t="s">
        <v>171</v>
      </c>
      <c r="C4" s="194" t="s">
        <v>173</v>
      </c>
      <c r="D4" s="211" t="s">
        <v>172</v>
      </c>
      <c r="E4" s="212" t="s">
        <v>153</v>
      </c>
      <c r="F4" s="213" t="s">
        <v>174</v>
      </c>
      <c r="H4" s="416" t="s">
        <v>118</v>
      </c>
      <c r="I4" s="195" t="s">
        <v>11</v>
      </c>
      <c r="J4" s="416" t="s">
        <v>12</v>
      </c>
      <c r="K4" s="200" t="s">
        <v>13</v>
      </c>
      <c r="L4" s="421"/>
      <c r="M4" s="376" t="s">
        <v>229</v>
      </c>
    </row>
    <row r="5" spans="2:13" ht="15" customHeight="1" x14ac:dyDescent="0.2">
      <c r="B5" s="418">
        <v>2026</v>
      </c>
      <c r="C5" s="207">
        <v>6.25E-2</v>
      </c>
      <c r="D5" s="214">
        <v>1.2500000000000001E-2</v>
      </c>
      <c r="E5" s="215">
        <v>0</v>
      </c>
      <c r="F5" s="216">
        <v>5.0999999999999997E-2</v>
      </c>
      <c r="H5" s="198" t="s">
        <v>15</v>
      </c>
      <c r="I5" s="196" t="s">
        <v>223</v>
      </c>
      <c r="J5" s="201" t="s">
        <v>16</v>
      </c>
      <c r="K5" s="28">
        <v>0</v>
      </c>
      <c r="M5" s="12" t="s">
        <v>230</v>
      </c>
    </row>
    <row r="6" spans="2:13" ht="15" customHeight="1" x14ac:dyDescent="0.2">
      <c r="B6" s="419">
        <v>2027</v>
      </c>
      <c r="C6" s="208">
        <v>6.7500000000000004E-2</v>
      </c>
      <c r="D6" s="217">
        <v>1.4999999999999999E-2</v>
      </c>
      <c r="E6" s="218">
        <v>0</v>
      </c>
      <c r="F6" s="219">
        <v>5.5E-2</v>
      </c>
      <c r="H6" s="199" t="s">
        <v>18</v>
      </c>
      <c r="I6" s="197" t="s">
        <v>223</v>
      </c>
      <c r="J6" s="3" t="s">
        <v>16</v>
      </c>
      <c r="K6" s="29">
        <v>0</v>
      </c>
      <c r="M6" s="12" t="s">
        <v>231</v>
      </c>
    </row>
    <row r="7" spans="2:13" ht="15" customHeight="1" x14ac:dyDescent="0.2">
      <c r="B7" s="419">
        <v>2028</v>
      </c>
      <c r="C7" s="208">
        <v>7.4999999999999997E-2</v>
      </c>
      <c r="D7" s="217">
        <v>2.5000000000000001E-2</v>
      </c>
      <c r="E7" s="218">
        <v>0</v>
      </c>
      <c r="F7" s="219">
        <v>0.06</v>
      </c>
      <c r="H7" s="199" t="s">
        <v>20</v>
      </c>
      <c r="I7" s="197" t="s">
        <v>298</v>
      </c>
      <c r="J7" s="3" t="s">
        <v>21</v>
      </c>
      <c r="K7" s="29">
        <v>13</v>
      </c>
      <c r="M7" s="12" t="s">
        <v>22</v>
      </c>
    </row>
    <row r="8" spans="2:13" ht="15" customHeight="1" x14ac:dyDescent="0.2">
      <c r="B8" s="419">
        <v>2029</v>
      </c>
      <c r="C8" s="208">
        <v>8.7499999999999994E-2</v>
      </c>
      <c r="D8" s="217">
        <v>3.7499999999999999E-2</v>
      </c>
      <c r="E8" s="218">
        <v>0</v>
      </c>
      <c r="F8" s="219">
        <v>7.0000000000000007E-2</v>
      </c>
      <c r="H8" s="199" t="s">
        <v>24</v>
      </c>
      <c r="I8" s="197" t="s">
        <v>298</v>
      </c>
      <c r="J8" s="3" t="s">
        <v>21</v>
      </c>
      <c r="K8" s="29">
        <v>13</v>
      </c>
      <c r="M8" s="12" t="s">
        <v>232</v>
      </c>
    </row>
    <row r="9" spans="2:13" ht="15" customHeight="1" x14ac:dyDescent="0.2">
      <c r="B9" s="420">
        <v>2030</v>
      </c>
      <c r="C9" s="209">
        <v>0.11</v>
      </c>
      <c r="D9" s="373">
        <v>5.5E-2</v>
      </c>
      <c r="E9" s="374">
        <v>0.01</v>
      </c>
      <c r="F9" s="220">
        <v>9.5000000000000001E-2</v>
      </c>
      <c r="H9" s="199" t="s">
        <v>27</v>
      </c>
      <c r="I9" s="197" t="s">
        <v>28</v>
      </c>
      <c r="J9" s="3" t="s">
        <v>16</v>
      </c>
      <c r="K9" s="29">
        <v>0</v>
      </c>
      <c r="M9" s="12" t="s">
        <v>233</v>
      </c>
    </row>
    <row r="10" spans="2:13" ht="15" customHeight="1" x14ac:dyDescent="0.2">
      <c r="B10" s="210" t="str">
        <f>_xlfn.CONCAT("Aktuálně vybraný rok: ",Souhrn!C6)</f>
        <v>Aktuálně vybraný rok: 2026</v>
      </c>
      <c r="C10" s="221">
        <f>VLOOKUP(Souhrn!$C$6,$B$5:$F$9,2,0)</f>
        <v>6.25E-2</v>
      </c>
      <c r="D10" s="222">
        <f>VLOOKUP(Souhrn!$C$6,$B$5:$F$9,3,0)</f>
        <v>1.2500000000000001E-2</v>
      </c>
      <c r="E10" s="223">
        <f>VLOOKUP(Souhrn!$C$6,$B$5:$F$9,4,0)</f>
        <v>0</v>
      </c>
      <c r="F10" s="224">
        <f>VLOOKUP(Souhrn!$C$6,$B$5:$F$9,5,0)</f>
        <v>5.0999999999999997E-2</v>
      </c>
      <c r="H10" s="199" t="s">
        <v>303</v>
      </c>
      <c r="I10" s="391" t="s">
        <v>223</v>
      </c>
      <c r="J10" s="3" t="s">
        <v>16</v>
      </c>
      <c r="K10" s="29">
        <v>0</v>
      </c>
      <c r="M10" s="12" t="s">
        <v>25</v>
      </c>
    </row>
    <row r="11" spans="2:13" ht="15" customHeight="1" x14ac:dyDescent="0.2">
      <c r="H11" s="199" t="s">
        <v>290</v>
      </c>
      <c r="I11" s="391" t="s">
        <v>227</v>
      </c>
      <c r="J11" s="3" t="s">
        <v>16</v>
      </c>
      <c r="K11" s="29">
        <v>0</v>
      </c>
      <c r="M11" s="12" t="s">
        <v>234</v>
      </c>
    </row>
    <row r="12" spans="2:13" ht="15" customHeight="1" x14ac:dyDescent="0.25">
      <c r="B12" s="22" t="s">
        <v>289</v>
      </c>
      <c r="H12" s="199" t="s">
        <v>30</v>
      </c>
      <c r="I12" s="197" t="s">
        <v>223</v>
      </c>
      <c r="J12" s="3" t="s">
        <v>16</v>
      </c>
      <c r="K12" s="29">
        <v>0</v>
      </c>
      <c r="M12" s="12" t="s">
        <v>235</v>
      </c>
    </row>
    <row r="13" spans="2:13" ht="15" customHeight="1" x14ac:dyDescent="0.25">
      <c r="B13" s="540" t="s">
        <v>217</v>
      </c>
      <c r="C13" s="536" t="s">
        <v>3</v>
      </c>
      <c r="D13" s="538" t="s">
        <v>215</v>
      </c>
      <c r="E13" s="1"/>
      <c r="H13" s="199" t="s">
        <v>32</v>
      </c>
      <c r="I13" s="197" t="s">
        <v>223</v>
      </c>
      <c r="J13" s="3" t="s">
        <v>16</v>
      </c>
      <c r="K13" s="29">
        <v>0</v>
      </c>
      <c r="M13" s="12" t="s">
        <v>236</v>
      </c>
    </row>
    <row r="14" spans="2:13" ht="15" customHeight="1" x14ac:dyDescent="0.2">
      <c r="B14" s="541"/>
      <c r="C14" s="537"/>
      <c r="D14" s="539"/>
      <c r="F14" s="24"/>
      <c r="G14" s="2"/>
      <c r="H14" s="199" t="s">
        <v>33</v>
      </c>
      <c r="I14" s="197" t="s">
        <v>298</v>
      </c>
      <c r="J14" s="3" t="s">
        <v>34</v>
      </c>
      <c r="K14" s="29">
        <v>12</v>
      </c>
      <c r="M14" s="12" t="s">
        <v>237</v>
      </c>
    </row>
    <row r="15" spans="2:13" ht="15" customHeight="1" x14ac:dyDescent="0.2">
      <c r="B15" s="202" t="s">
        <v>206</v>
      </c>
      <c r="C15" s="203" t="s">
        <v>4</v>
      </c>
      <c r="D15" s="383">
        <v>36</v>
      </c>
      <c r="H15" s="199" t="s">
        <v>291</v>
      </c>
      <c r="I15" s="391" t="s">
        <v>227</v>
      </c>
      <c r="J15" s="3" t="s">
        <v>16</v>
      </c>
      <c r="K15" s="29">
        <v>0</v>
      </c>
      <c r="M15" s="12" t="s">
        <v>238</v>
      </c>
    </row>
    <row r="16" spans="2:13" ht="15" customHeight="1" x14ac:dyDescent="0.2">
      <c r="B16" s="3" t="s">
        <v>207</v>
      </c>
      <c r="C16" s="5" t="s">
        <v>4</v>
      </c>
      <c r="D16" s="384">
        <v>32</v>
      </c>
      <c r="H16" s="199" t="s">
        <v>35</v>
      </c>
      <c r="I16" s="197" t="s">
        <v>298</v>
      </c>
      <c r="J16" s="3" t="s">
        <v>34</v>
      </c>
      <c r="K16" s="29">
        <v>12</v>
      </c>
      <c r="M16" s="12" t="s">
        <v>239</v>
      </c>
    </row>
    <row r="17" spans="2:13" ht="15" customHeight="1" x14ac:dyDescent="0.2">
      <c r="B17" s="3" t="s">
        <v>5</v>
      </c>
      <c r="C17" s="5" t="s">
        <v>6</v>
      </c>
      <c r="D17" s="384">
        <v>46</v>
      </c>
      <c r="H17" s="199" t="s">
        <v>36</v>
      </c>
      <c r="I17" s="197" t="s">
        <v>223</v>
      </c>
      <c r="J17" s="3" t="s">
        <v>16</v>
      </c>
      <c r="K17" s="29">
        <v>0</v>
      </c>
      <c r="M17" s="12" t="s">
        <v>240</v>
      </c>
    </row>
    <row r="18" spans="2:13" ht="15" customHeight="1" x14ac:dyDescent="0.2">
      <c r="B18" s="3" t="s">
        <v>7</v>
      </c>
      <c r="C18" s="5" t="s">
        <v>161</v>
      </c>
      <c r="D18" s="384">
        <v>3600</v>
      </c>
      <c r="H18" s="199" t="s">
        <v>325</v>
      </c>
      <c r="I18" s="197" t="s">
        <v>28</v>
      </c>
      <c r="J18" s="3" t="s">
        <v>16</v>
      </c>
      <c r="K18" s="29">
        <v>0</v>
      </c>
      <c r="M18" s="12" t="s">
        <v>241</v>
      </c>
    </row>
    <row r="19" spans="2:13" ht="15" customHeight="1" x14ac:dyDescent="0.2">
      <c r="B19" s="3" t="s">
        <v>2</v>
      </c>
      <c r="C19" s="5" t="s">
        <v>161</v>
      </c>
      <c r="D19" s="384">
        <v>3600</v>
      </c>
      <c r="H19" s="199" t="s">
        <v>37</v>
      </c>
      <c r="I19" s="197" t="s">
        <v>227</v>
      </c>
      <c r="J19" s="3" t="s">
        <v>16</v>
      </c>
      <c r="K19" s="29">
        <v>0</v>
      </c>
      <c r="M19" s="12" t="s">
        <v>242</v>
      </c>
    </row>
    <row r="20" spans="2:13" ht="15" customHeight="1" x14ac:dyDescent="0.2">
      <c r="B20" s="3" t="s">
        <v>9</v>
      </c>
      <c r="C20" s="5" t="s">
        <v>6</v>
      </c>
      <c r="D20" s="385">
        <f>+D15</f>
        <v>36</v>
      </c>
      <c r="H20" s="199" t="s">
        <v>38</v>
      </c>
      <c r="I20" s="197" t="s">
        <v>223</v>
      </c>
      <c r="J20" s="3" t="s">
        <v>16</v>
      </c>
      <c r="K20" s="29">
        <v>0</v>
      </c>
      <c r="M20" s="12" t="s">
        <v>243</v>
      </c>
    </row>
    <row r="21" spans="2:13" ht="15" customHeight="1" x14ac:dyDescent="0.2">
      <c r="B21" s="192" t="s">
        <v>212</v>
      </c>
      <c r="C21" s="175" t="s">
        <v>6</v>
      </c>
      <c r="D21" s="386">
        <v>120</v>
      </c>
      <c r="H21" s="199" t="s">
        <v>39</v>
      </c>
      <c r="I21" s="197" t="s">
        <v>28</v>
      </c>
      <c r="J21" s="3" t="s">
        <v>16</v>
      </c>
      <c r="K21" s="29">
        <v>0</v>
      </c>
      <c r="M21" s="12" t="s">
        <v>244</v>
      </c>
    </row>
    <row r="22" spans="2:13" ht="15" customHeight="1" x14ac:dyDescent="0.2">
      <c r="B22" s="249" t="s">
        <v>218</v>
      </c>
      <c r="C22" s="176"/>
      <c r="D22" s="387"/>
      <c r="H22" s="199" t="s">
        <v>40</v>
      </c>
      <c r="I22" s="197" t="s">
        <v>223</v>
      </c>
      <c r="J22" s="3" t="s">
        <v>16</v>
      </c>
      <c r="K22" s="29">
        <v>0</v>
      </c>
      <c r="M22" s="12" t="s">
        <v>245</v>
      </c>
    </row>
    <row r="23" spans="2:13" ht="15" customHeight="1" x14ac:dyDescent="0.2">
      <c r="B23" s="79" t="s">
        <v>14</v>
      </c>
      <c r="C23" s="80" t="s">
        <v>4</v>
      </c>
      <c r="D23" s="388">
        <v>21</v>
      </c>
      <c r="H23" s="199" t="s">
        <v>91</v>
      </c>
      <c r="I23" s="197" t="s">
        <v>153</v>
      </c>
      <c r="J23" s="3" t="s">
        <v>31</v>
      </c>
      <c r="K23" s="29">
        <v>0</v>
      </c>
      <c r="M23" s="12" t="s">
        <v>246</v>
      </c>
    </row>
    <row r="24" spans="2:13" ht="15" customHeight="1" x14ac:dyDescent="0.2">
      <c r="B24" s="25" t="s">
        <v>17</v>
      </c>
      <c r="C24" s="7" t="s">
        <v>6</v>
      </c>
      <c r="D24" s="389">
        <v>46</v>
      </c>
      <c r="H24" s="199" t="s">
        <v>41</v>
      </c>
      <c r="I24" s="197" t="s">
        <v>223</v>
      </c>
      <c r="J24" s="3" t="s">
        <v>16</v>
      </c>
      <c r="K24" s="29">
        <v>0</v>
      </c>
      <c r="M24" s="12" t="s">
        <v>247</v>
      </c>
    </row>
    <row r="25" spans="2:13" ht="15" customHeight="1" x14ac:dyDescent="0.2">
      <c r="B25" s="25" t="s">
        <v>19</v>
      </c>
      <c r="C25" s="7" t="s">
        <v>4</v>
      </c>
      <c r="D25" s="389">
        <v>16</v>
      </c>
      <c r="H25" s="199" t="s">
        <v>42</v>
      </c>
      <c r="I25" s="197" t="s">
        <v>223</v>
      </c>
      <c r="J25" s="3" t="s">
        <v>16</v>
      </c>
      <c r="K25" s="29">
        <v>0</v>
      </c>
      <c r="M25" s="12" t="s">
        <v>248</v>
      </c>
    </row>
    <row r="26" spans="2:13" ht="15" customHeight="1" x14ac:dyDescent="0.2">
      <c r="B26" s="25" t="s">
        <v>23</v>
      </c>
      <c r="C26" s="7" t="s">
        <v>4</v>
      </c>
      <c r="D26" s="389">
        <v>33</v>
      </c>
      <c r="H26" s="199" t="s">
        <v>43</v>
      </c>
      <c r="I26" s="197" t="s">
        <v>223</v>
      </c>
      <c r="J26" s="3" t="s">
        <v>16</v>
      </c>
      <c r="K26" s="29">
        <v>0</v>
      </c>
      <c r="M26" s="12" t="s">
        <v>123</v>
      </c>
    </row>
    <row r="27" spans="2:13" ht="15" customHeight="1" x14ac:dyDescent="0.2">
      <c r="B27" s="25" t="s">
        <v>136</v>
      </c>
      <c r="C27" s="7" t="s">
        <v>161</v>
      </c>
      <c r="D27" s="389">
        <v>3600</v>
      </c>
      <c r="H27" s="199" t="s">
        <v>44</v>
      </c>
      <c r="I27" s="197" t="s">
        <v>223</v>
      </c>
      <c r="J27" s="3" t="s">
        <v>16</v>
      </c>
      <c r="K27" s="29">
        <v>0</v>
      </c>
      <c r="M27" s="12" t="s">
        <v>334</v>
      </c>
    </row>
    <row r="28" spans="2:13" ht="15" customHeight="1" x14ac:dyDescent="0.2">
      <c r="B28" s="105" t="s">
        <v>138</v>
      </c>
      <c r="C28" s="7" t="s">
        <v>161</v>
      </c>
      <c r="D28" s="389">
        <v>3600</v>
      </c>
      <c r="H28" s="199" t="s">
        <v>45</v>
      </c>
      <c r="I28" s="197" t="s">
        <v>223</v>
      </c>
      <c r="J28" s="3" t="s">
        <v>16</v>
      </c>
      <c r="K28" s="29">
        <v>0</v>
      </c>
      <c r="M28" s="12" t="s">
        <v>335</v>
      </c>
    </row>
    <row r="29" spans="2:13" ht="15" customHeight="1" x14ac:dyDescent="0.2">
      <c r="B29" s="25" t="s">
        <v>142</v>
      </c>
      <c r="C29" s="106" t="s">
        <v>4</v>
      </c>
      <c r="D29" s="389">
        <v>19</v>
      </c>
      <c r="H29" s="199" t="s">
        <v>46</v>
      </c>
      <c r="I29" s="197" t="s">
        <v>223</v>
      </c>
      <c r="J29" s="3" t="s">
        <v>16</v>
      </c>
      <c r="K29" s="29">
        <v>0</v>
      </c>
      <c r="M29" s="12" t="s">
        <v>249</v>
      </c>
    </row>
    <row r="30" spans="2:13" ht="15" customHeight="1" x14ac:dyDescent="0.2">
      <c r="B30" s="25" t="s">
        <v>26</v>
      </c>
      <c r="C30" s="7" t="s">
        <v>4</v>
      </c>
      <c r="D30" s="389">
        <v>34</v>
      </c>
      <c r="H30" s="199" t="s">
        <v>48</v>
      </c>
      <c r="I30" s="197" t="s">
        <v>28</v>
      </c>
      <c r="J30" s="3" t="s">
        <v>16</v>
      </c>
      <c r="K30" s="29">
        <v>0</v>
      </c>
      <c r="M30" s="12" t="s">
        <v>250</v>
      </c>
    </row>
    <row r="31" spans="2:13" ht="15" customHeight="1" x14ac:dyDescent="0.2">
      <c r="B31" s="25" t="s">
        <v>29</v>
      </c>
      <c r="C31" s="7" t="s">
        <v>4</v>
      </c>
      <c r="D31" s="389">
        <v>34</v>
      </c>
      <c r="H31" s="199" t="s">
        <v>49</v>
      </c>
      <c r="I31" s="197" t="s">
        <v>298</v>
      </c>
      <c r="J31" s="3" t="s">
        <v>34</v>
      </c>
      <c r="K31" s="29">
        <v>12</v>
      </c>
      <c r="M31" s="12" t="s">
        <v>251</v>
      </c>
    </row>
    <row r="32" spans="2:13" ht="15" customHeight="1" x14ac:dyDescent="0.2">
      <c r="B32" s="25" t="s">
        <v>141</v>
      </c>
      <c r="C32" s="7" t="s">
        <v>4</v>
      </c>
      <c r="D32" s="389">
        <v>33</v>
      </c>
      <c r="H32" s="199" t="s">
        <v>50</v>
      </c>
      <c r="I32" s="197" t="s">
        <v>298</v>
      </c>
      <c r="J32" s="3" t="s">
        <v>21</v>
      </c>
      <c r="K32" s="29">
        <v>13</v>
      </c>
      <c r="M32" s="12" t="s">
        <v>252</v>
      </c>
    </row>
    <row r="33" spans="2:18" ht="15" customHeight="1" x14ac:dyDescent="0.2">
      <c r="B33" s="25" t="s">
        <v>134</v>
      </c>
      <c r="C33" s="7" t="s">
        <v>4</v>
      </c>
      <c r="D33" s="389">
        <v>34</v>
      </c>
      <c r="H33" s="199" t="s">
        <v>52</v>
      </c>
      <c r="I33" s="197" t="s">
        <v>298</v>
      </c>
      <c r="J33" s="3" t="s">
        <v>53</v>
      </c>
      <c r="K33" s="29">
        <v>55</v>
      </c>
      <c r="M33" s="12" t="s">
        <v>253</v>
      </c>
    </row>
    <row r="34" spans="2:18" ht="15" customHeight="1" x14ac:dyDescent="0.2">
      <c r="B34" s="25" t="s">
        <v>8</v>
      </c>
      <c r="C34" s="7" t="s">
        <v>6</v>
      </c>
      <c r="D34" s="389">
        <v>50</v>
      </c>
      <c r="H34" s="199" t="s">
        <v>54</v>
      </c>
      <c r="I34" s="197" t="s">
        <v>223</v>
      </c>
      <c r="J34" s="3" t="s">
        <v>16</v>
      </c>
      <c r="K34" s="29">
        <v>0</v>
      </c>
      <c r="M34" s="12" t="s">
        <v>254</v>
      </c>
    </row>
    <row r="35" spans="2:18" ht="15" customHeight="1" x14ac:dyDescent="0.2">
      <c r="B35" s="25" t="s">
        <v>285</v>
      </c>
      <c r="C35" s="7" t="s">
        <v>6</v>
      </c>
      <c r="D35" s="389">
        <v>120</v>
      </c>
      <c r="H35" s="199" t="s">
        <v>312</v>
      </c>
      <c r="I35" s="391" t="s">
        <v>227</v>
      </c>
      <c r="J35" s="3" t="s">
        <v>16</v>
      </c>
      <c r="K35" s="29">
        <v>0</v>
      </c>
      <c r="M35" s="12" t="s">
        <v>255</v>
      </c>
    </row>
    <row r="36" spans="2:18" ht="15" customHeight="1" x14ac:dyDescent="0.2">
      <c r="B36" s="26" t="s">
        <v>16</v>
      </c>
      <c r="C36" s="27" t="s">
        <v>10</v>
      </c>
      <c r="D36" s="390" t="s">
        <v>10</v>
      </c>
      <c r="H36" s="199" t="s">
        <v>56</v>
      </c>
      <c r="I36" s="197" t="s">
        <v>223</v>
      </c>
      <c r="J36" s="3" t="s">
        <v>16</v>
      </c>
      <c r="K36" s="29">
        <v>0</v>
      </c>
      <c r="M36" s="12" t="s">
        <v>55</v>
      </c>
    </row>
    <row r="37" spans="2:18" ht="15" customHeight="1" x14ac:dyDescent="0.2">
      <c r="H37" s="199" t="s">
        <v>57</v>
      </c>
      <c r="I37" s="197" t="s">
        <v>223</v>
      </c>
      <c r="J37" s="3" t="s">
        <v>16</v>
      </c>
      <c r="K37" s="29">
        <v>0</v>
      </c>
      <c r="M37" s="12" t="s">
        <v>256</v>
      </c>
    </row>
    <row r="38" spans="2:18" ht="15" customHeight="1" x14ac:dyDescent="0.2">
      <c r="H38" s="199" t="s">
        <v>292</v>
      </c>
      <c r="I38" s="391" t="s">
        <v>227</v>
      </c>
      <c r="J38" s="3" t="s">
        <v>16</v>
      </c>
      <c r="K38" s="29">
        <v>0</v>
      </c>
      <c r="M38" s="12" t="s">
        <v>257</v>
      </c>
    </row>
    <row r="39" spans="2:18" ht="15" customHeight="1" x14ac:dyDescent="0.2">
      <c r="H39" s="199" t="s">
        <v>58</v>
      </c>
      <c r="I39" s="197" t="s">
        <v>223</v>
      </c>
      <c r="J39" s="3" t="s">
        <v>16</v>
      </c>
      <c r="K39" s="29">
        <v>0</v>
      </c>
      <c r="M39" s="12" t="s">
        <v>258</v>
      </c>
    </row>
    <row r="40" spans="2:18" ht="15" customHeight="1" x14ac:dyDescent="0.2">
      <c r="H40" s="199" t="s">
        <v>59</v>
      </c>
      <c r="I40" s="197" t="s">
        <v>223</v>
      </c>
      <c r="J40" s="3" t="s">
        <v>16</v>
      </c>
      <c r="K40" s="29">
        <v>0</v>
      </c>
      <c r="M40" s="12" t="s">
        <v>259</v>
      </c>
    </row>
    <row r="41" spans="2:18" ht="15" customHeight="1" x14ac:dyDescent="0.2">
      <c r="H41" s="199" t="s">
        <v>60</v>
      </c>
      <c r="I41" s="197" t="s">
        <v>223</v>
      </c>
      <c r="J41" s="3" t="s">
        <v>16</v>
      </c>
      <c r="K41" s="29">
        <v>0</v>
      </c>
      <c r="M41" s="12" t="s">
        <v>137</v>
      </c>
    </row>
    <row r="42" spans="2:18" ht="15" customHeight="1" x14ac:dyDescent="0.2">
      <c r="H42" s="199" t="s">
        <v>293</v>
      </c>
      <c r="I42" s="391" t="s">
        <v>227</v>
      </c>
      <c r="J42" s="3" t="s">
        <v>16</v>
      </c>
      <c r="K42" s="29">
        <v>0</v>
      </c>
      <c r="M42" s="12" t="s">
        <v>260</v>
      </c>
    </row>
    <row r="43" spans="2:18" ht="15" customHeight="1" x14ac:dyDescent="0.2">
      <c r="H43" s="199" t="s">
        <v>61</v>
      </c>
      <c r="I43" s="197" t="s">
        <v>227</v>
      </c>
      <c r="J43" s="3" t="s">
        <v>16</v>
      </c>
      <c r="K43" s="29">
        <v>0</v>
      </c>
      <c r="M43" s="12" t="s">
        <v>261</v>
      </c>
    </row>
    <row r="44" spans="2:18" ht="15" customHeight="1" x14ac:dyDescent="0.2">
      <c r="H44" s="199" t="s">
        <v>294</v>
      </c>
      <c r="I44" s="197" t="s">
        <v>223</v>
      </c>
      <c r="J44" s="3" t="s">
        <v>16</v>
      </c>
      <c r="K44" s="29">
        <v>0</v>
      </c>
      <c r="M44" s="12" t="s">
        <v>262</v>
      </c>
    </row>
    <row r="45" spans="2:18" ht="15" customHeight="1" x14ac:dyDescent="0.2">
      <c r="H45" s="199" t="s">
        <v>62</v>
      </c>
      <c r="I45" s="197" t="s">
        <v>298</v>
      </c>
      <c r="J45" s="3" t="s">
        <v>34</v>
      </c>
      <c r="K45" s="29">
        <v>12</v>
      </c>
      <c r="M45" s="12" t="s">
        <v>263</v>
      </c>
    </row>
    <row r="46" spans="2:18" ht="15" customHeight="1" x14ac:dyDescent="0.2">
      <c r="H46" s="199" t="s">
        <v>63</v>
      </c>
      <c r="I46" s="197" t="s">
        <v>63</v>
      </c>
      <c r="J46" s="3" t="s">
        <v>31</v>
      </c>
      <c r="K46" s="29">
        <v>0</v>
      </c>
      <c r="M46" s="12" t="s">
        <v>264</v>
      </c>
    </row>
    <row r="47" spans="2:18" ht="15" customHeight="1" x14ac:dyDescent="0.2">
      <c r="H47" s="199" t="s">
        <v>64</v>
      </c>
      <c r="I47" s="197" t="s">
        <v>223</v>
      </c>
      <c r="J47" s="3" t="s">
        <v>16</v>
      </c>
      <c r="K47" s="29">
        <v>0</v>
      </c>
      <c r="M47" s="422" t="s">
        <v>265</v>
      </c>
      <c r="N47" s="6"/>
      <c r="O47" s="6"/>
      <c r="P47" s="6"/>
      <c r="Q47" s="6"/>
      <c r="R47" s="6"/>
    </row>
    <row r="48" spans="2:18" ht="15" customHeight="1" x14ac:dyDescent="0.2">
      <c r="H48" s="199" t="s">
        <v>65</v>
      </c>
      <c r="I48" s="197" t="s">
        <v>298</v>
      </c>
      <c r="J48" s="3" t="s">
        <v>53</v>
      </c>
      <c r="K48" s="29">
        <v>55</v>
      </c>
      <c r="M48" s="422" t="s">
        <v>266</v>
      </c>
      <c r="N48" s="6"/>
      <c r="O48" s="6"/>
      <c r="P48" s="6"/>
      <c r="Q48" s="6"/>
      <c r="R48" s="6"/>
    </row>
    <row r="49" spans="2:18" ht="15" customHeight="1" x14ac:dyDescent="0.2">
      <c r="H49" s="199" t="s">
        <v>295</v>
      </c>
      <c r="I49" s="391" t="s">
        <v>223</v>
      </c>
      <c r="J49" s="3" t="s">
        <v>16</v>
      </c>
      <c r="K49" s="29">
        <v>0</v>
      </c>
      <c r="M49" s="422" t="s">
        <v>267</v>
      </c>
      <c r="N49" s="6"/>
      <c r="O49" s="6"/>
      <c r="P49" s="6"/>
      <c r="Q49" s="6"/>
      <c r="R49" s="6"/>
    </row>
    <row r="50" spans="2:18" ht="15" customHeight="1" x14ac:dyDescent="0.2">
      <c r="H50" s="199" t="s">
        <v>66</v>
      </c>
      <c r="I50" s="197" t="s">
        <v>223</v>
      </c>
      <c r="J50" s="3" t="s">
        <v>16</v>
      </c>
      <c r="K50" s="29">
        <v>0</v>
      </c>
      <c r="M50" s="422" t="s">
        <v>268</v>
      </c>
      <c r="N50" s="6"/>
      <c r="O50" s="6"/>
      <c r="P50" s="6"/>
      <c r="Q50" s="6"/>
      <c r="R50" s="6"/>
    </row>
    <row r="51" spans="2:18" ht="15" customHeight="1" x14ac:dyDescent="0.2">
      <c r="H51" s="199" t="s">
        <v>67</v>
      </c>
      <c r="I51" s="197" t="s">
        <v>298</v>
      </c>
      <c r="J51" s="3" t="s">
        <v>53</v>
      </c>
      <c r="K51" s="29">
        <v>55</v>
      </c>
      <c r="M51" s="422" t="s">
        <v>269</v>
      </c>
      <c r="N51" s="6"/>
      <c r="O51" s="6"/>
      <c r="P51" s="6"/>
      <c r="Q51" s="6"/>
      <c r="R51" s="6"/>
    </row>
    <row r="52" spans="2:18" ht="15" customHeight="1" x14ac:dyDescent="0.2">
      <c r="B52" s="4"/>
      <c r="C52" s="4"/>
      <c r="D52" s="4"/>
      <c r="H52" s="199" t="s">
        <v>68</v>
      </c>
      <c r="I52" s="197" t="s">
        <v>223</v>
      </c>
      <c r="J52" s="3" t="s">
        <v>16</v>
      </c>
      <c r="K52" s="29">
        <v>0</v>
      </c>
      <c r="M52" s="422" t="s">
        <v>270</v>
      </c>
      <c r="N52" s="6"/>
      <c r="O52" s="6"/>
      <c r="P52" s="6"/>
      <c r="Q52" s="6"/>
      <c r="R52" s="6"/>
    </row>
    <row r="53" spans="2:18" ht="15" customHeight="1" x14ac:dyDescent="0.2">
      <c r="B53" s="4"/>
      <c r="C53" s="4"/>
      <c r="D53" s="4"/>
      <c r="H53" s="199" t="s">
        <v>69</v>
      </c>
      <c r="I53" s="197" t="s">
        <v>298</v>
      </c>
      <c r="J53" s="3" t="s">
        <v>53</v>
      </c>
      <c r="K53" s="29">
        <v>55</v>
      </c>
      <c r="M53" s="12" t="s">
        <v>271</v>
      </c>
    </row>
    <row r="54" spans="2:18" ht="15" customHeight="1" x14ac:dyDescent="0.2">
      <c r="B54" s="4"/>
      <c r="C54" s="4"/>
      <c r="D54" s="4"/>
      <c r="H54" s="199" t="s">
        <v>70</v>
      </c>
      <c r="I54" s="391" t="s">
        <v>223</v>
      </c>
      <c r="J54" s="392" t="s">
        <v>16</v>
      </c>
      <c r="K54" s="394">
        <v>0</v>
      </c>
      <c r="M54" s="12" t="s">
        <v>272</v>
      </c>
    </row>
    <row r="55" spans="2:18" ht="15" customHeight="1" x14ac:dyDescent="0.2">
      <c r="B55" s="4"/>
      <c r="C55" s="4"/>
      <c r="D55" s="4"/>
      <c r="H55" s="199" t="s">
        <v>296</v>
      </c>
      <c r="I55" s="391" t="s">
        <v>223</v>
      </c>
      <c r="J55" s="3" t="s">
        <v>16</v>
      </c>
      <c r="K55" s="29">
        <v>0</v>
      </c>
      <c r="M55" s="12" t="s">
        <v>273</v>
      </c>
    </row>
    <row r="56" spans="2:18" ht="15" customHeight="1" x14ac:dyDescent="0.2">
      <c r="B56" s="4"/>
      <c r="C56" s="4"/>
      <c r="D56" s="4"/>
      <c r="H56" s="199" t="s">
        <v>72</v>
      </c>
      <c r="I56" s="391" t="s">
        <v>223</v>
      </c>
      <c r="J56" s="392" t="s">
        <v>16</v>
      </c>
      <c r="K56" s="394">
        <v>0</v>
      </c>
      <c r="M56" s="12" t="s">
        <v>274</v>
      </c>
    </row>
    <row r="57" spans="2:18" ht="15" customHeight="1" x14ac:dyDescent="0.2">
      <c r="B57" s="4"/>
      <c r="C57" s="4"/>
      <c r="D57" s="4"/>
      <c r="H57" s="199" t="s">
        <v>329</v>
      </c>
      <c r="I57" s="391" t="s">
        <v>223</v>
      </c>
      <c r="J57" s="3" t="s">
        <v>16</v>
      </c>
      <c r="K57" s="29">
        <v>0</v>
      </c>
      <c r="M57" s="12" t="s">
        <v>275</v>
      </c>
    </row>
    <row r="58" spans="2:18" ht="15" customHeight="1" x14ac:dyDescent="0.2">
      <c r="B58" s="4"/>
      <c r="C58" s="4"/>
      <c r="D58" s="4"/>
      <c r="H58" s="199" t="s">
        <v>304</v>
      </c>
      <c r="I58" s="391" t="s">
        <v>223</v>
      </c>
      <c r="J58" s="3" t="s">
        <v>16</v>
      </c>
      <c r="K58" s="29">
        <v>0</v>
      </c>
      <c r="M58" s="12" t="s">
        <v>276</v>
      </c>
    </row>
    <row r="59" spans="2:18" ht="15" customHeight="1" x14ac:dyDescent="0.2">
      <c r="B59" s="4"/>
      <c r="C59" s="4"/>
      <c r="D59" s="4"/>
      <c r="H59" s="199" t="s">
        <v>305</v>
      </c>
      <c r="I59" s="391" t="s">
        <v>223</v>
      </c>
      <c r="J59" s="392" t="s">
        <v>16</v>
      </c>
      <c r="K59" s="394">
        <v>0</v>
      </c>
      <c r="M59" s="12" t="s">
        <v>277</v>
      </c>
    </row>
    <row r="60" spans="2:18" ht="15" customHeight="1" x14ac:dyDescent="0.2">
      <c r="B60" s="4"/>
      <c r="C60" s="4"/>
      <c r="D60" s="4"/>
      <c r="H60" s="199" t="s">
        <v>125</v>
      </c>
      <c r="I60" s="391" t="s">
        <v>223</v>
      </c>
      <c r="J60" s="3" t="s">
        <v>16</v>
      </c>
      <c r="K60" s="29">
        <v>0</v>
      </c>
      <c r="M60" s="12" t="s">
        <v>278</v>
      </c>
    </row>
    <row r="61" spans="2:18" ht="15" customHeight="1" x14ac:dyDescent="0.2">
      <c r="B61" s="4"/>
      <c r="C61" s="4"/>
      <c r="D61" s="4"/>
      <c r="H61" s="199" t="s">
        <v>306</v>
      </c>
      <c r="I61" s="391" t="s">
        <v>223</v>
      </c>
      <c r="J61" s="3" t="s">
        <v>16</v>
      </c>
      <c r="K61" s="29">
        <v>0</v>
      </c>
      <c r="M61" s="85" t="s">
        <v>71</v>
      </c>
    </row>
    <row r="62" spans="2:18" ht="15" customHeight="1" x14ac:dyDescent="0.2">
      <c r="B62" s="4"/>
      <c r="C62" s="4"/>
      <c r="D62" s="4"/>
      <c r="H62" s="199" t="s">
        <v>307</v>
      </c>
      <c r="I62" s="391" t="s">
        <v>223</v>
      </c>
      <c r="J62" s="393" t="s">
        <v>16</v>
      </c>
      <c r="K62" s="394">
        <v>0</v>
      </c>
    </row>
    <row r="63" spans="2:18" ht="15" customHeight="1" x14ac:dyDescent="0.2">
      <c r="B63" s="4"/>
      <c r="C63" s="4"/>
      <c r="D63" s="4"/>
      <c r="H63" s="199" t="s">
        <v>73</v>
      </c>
      <c r="I63" s="391" t="s">
        <v>223</v>
      </c>
      <c r="J63" s="395" t="s">
        <v>16</v>
      </c>
      <c r="K63" s="29">
        <v>0</v>
      </c>
    </row>
    <row r="64" spans="2:18" ht="15" customHeight="1" x14ac:dyDescent="0.2">
      <c r="B64" s="4"/>
      <c r="C64" s="4"/>
      <c r="D64" s="4"/>
      <c r="H64" s="199" t="s">
        <v>308</v>
      </c>
      <c r="I64" s="391" t="s">
        <v>223</v>
      </c>
      <c r="J64" s="393" t="s">
        <v>16</v>
      </c>
      <c r="K64" s="394">
        <v>0</v>
      </c>
    </row>
    <row r="65" spans="2:11" ht="15" customHeight="1" x14ac:dyDescent="0.2">
      <c r="B65" s="4"/>
      <c r="C65" s="4"/>
      <c r="D65" s="4"/>
      <c r="H65" s="199" t="s">
        <v>74</v>
      </c>
      <c r="I65" s="391" t="s">
        <v>223</v>
      </c>
      <c r="J65" s="395" t="s">
        <v>16</v>
      </c>
      <c r="K65" s="29">
        <v>0</v>
      </c>
    </row>
    <row r="66" spans="2:11" ht="15" customHeight="1" x14ac:dyDescent="0.2">
      <c r="B66" s="4"/>
      <c r="C66" s="4"/>
      <c r="D66" s="4"/>
      <c r="H66" s="199" t="s">
        <v>309</v>
      </c>
      <c r="I66" s="391" t="s">
        <v>223</v>
      </c>
      <c r="J66" s="393" t="s">
        <v>16</v>
      </c>
      <c r="K66" s="394">
        <v>0</v>
      </c>
    </row>
    <row r="67" spans="2:11" ht="15" customHeight="1" x14ac:dyDescent="0.2">
      <c r="B67" s="4"/>
      <c r="C67" s="4"/>
      <c r="D67" s="4"/>
      <c r="H67" s="199" t="s">
        <v>126</v>
      </c>
      <c r="I67" s="391" t="s">
        <v>223</v>
      </c>
      <c r="J67" s="393" t="s">
        <v>16</v>
      </c>
      <c r="K67" s="394">
        <v>0</v>
      </c>
    </row>
    <row r="68" spans="2:11" ht="15" customHeight="1" x14ac:dyDescent="0.2">
      <c r="B68" s="4"/>
      <c r="C68" s="4"/>
      <c r="D68" s="4"/>
      <c r="H68" s="199" t="s">
        <v>130</v>
      </c>
      <c r="I68" s="391" t="s">
        <v>223</v>
      </c>
      <c r="J68" s="393" t="s">
        <v>16</v>
      </c>
      <c r="K68" s="394">
        <v>0</v>
      </c>
    </row>
    <row r="69" spans="2:11" ht="15" customHeight="1" x14ac:dyDescent="0.2">
      <c r="B69" s="4"/>
      <c r="C69" s="4"/>
      <c r="D69" s="4"/>
      <c r="H69" s="199" t="s">
        <v>127</v>
      </c>
      <c r="I69" s="391" t="s">
        <v>223</v>
      </c>
      <c r="J69" s="393" t="s">
        <v>16</v>
      </c>
      <c r="K69" s="394">
        <v>0</v>
      </c>
    </row>
    <row r="70" spans="2:11" ht="15" customHeight="1" x14ac:dyDescent="0.2">
      <c r="B70" s="4"/>
      <c r="C70" s="4"/>
      <c r="D70" s="4"/>
      <c r="H70" s="199" t="s">
        <v>297</v>
      </c>
      <c r="I70" s="391" t="s">
        <v>223</v>
      </c>
      <c r="J70" s="393" t="s">
        <v>16</v>
      </c>
      <c r="K70" s="394">
        <v>0</v>
      </c>
    </row>
    <row r="71" spans="2:11" ht="15" customHeight="1" x14ac:dyDescent="0.2">
      <c r="B71" s="4"/>
      <c r="C71" s="4"/>
      <c r="D71" s="4"/>
      <c r="H71" s="199" t="s">
        <v>128</v>
      </c>
      <c r="I71" s="391" t="s">
        <v>223</v>
      </c>
      <c r="J71" s="393" t="s">
        <v>16</v>
      </c>
      <c r="K71" s="394">
        <v>0</v>
      </c>
    </row>
    <row r="72" spans="2:11" ht="15" customHeight="1" x14ac:dyDescent="0.2">
      <c r="B72" s="4"/>
      <c r="C72" s="4"/>
      <c r="D72" s="4"/>
      <c r="H72" s="199" t="s">
        <v>129</v>
      </c>
      <c r="I72" s="391" t="s">
        <v>223</v>
      </c>
      <c r="J72" s="393" t="s">
        <v>16</v>
      </c>
      <c r="K72" s="394">
        <v>0</v>
      </c>
    </row>
    <row r="73" spans="2:11" ht="15" customHeight="1" x14ac:dyDescent="0.2">
      <c r="B73" s="4"/>
      <c r="C73" s="4"/>
      <c r="D73" s="4"/>
      <c r="H73" s="199" t="s">
        <v>131</v>
      </c>
      <c r="I73" s="391" t="s">
        <v>223</v>
      </c>
      <c r="J73" s="393" t="s">
        <v>16</v>
      </c>
      <c r="K73" s="394">
        <v>0</v>
      </c>
    </row>
    <row r="74" spans="2:11" ht="15" customHeight="1" x14ac:dyDescent="0.2">
      <c r="B74" s="4"/>
      <c r="C74" s="4"/>
      <c r="D74" s="4"/>
      <c r="H74" s="199" t="s">
        <v>132</v>
      </c>
      <c r="I74" s="391" t="s">
        <v>223</v>
      </c>
      <c r="J74" s="395" t="s">
        <v>16</v>
      </c>
      <c r="K74" s="29">
        <v>0</v>
      </c>
    </row>
    <row r="75" spans="2:11" ht="15" customHeight="1" x14ac:dyDescent="0.2">
      <c r="B75" s="4"/>
      <c r="C75" s="4"/>
      <c r="D75" s="4"/>
      <c r="H75" s="199" t="s">
        <v>75</v>
      </c>
      <c r="I75" s="391" t="s">
        <v>298</v>
      </c>
      <c r="J75" s="395" t="s">
        <v>34</v>
      </c>
      <c r="K75" s="29">
        <v>12</v>
      </c>
    </row>
    <row r="76" spans="2:11" ht="15" customHeight="1" x14ac:dyDescent="0.2">
      <c r="B76" s="4"/>
      <c r="C76" s="4"/>
      <c r="D76" s="4"/>
      <c r="H76" s="199" t="s">
        <v>76</v>
      </c>
      <c r="I76" s="391" t="s">
        <v>298</v>
      </c>
      <c r="J76" s="395" t="s">
        <v>34</v>
      </c>
      <c r="K76" s="29">
        <v>12</v>
      </c>
    </row>
    <row r="77" spans="2:11" ht="15" customHeight="1" x14ac:dyDescent="0.2">
      <c r="B77" s="4"/>
      <c r="C77" s="4"/>
      <c r="D77" s="4"/>
      <c r="H77" s="199" t="s">
        <v>77</v>
      </c>
      <c r="I77" s="197" t="s">
        <v>227</v>
      </c>
      <c r="J77" s="395" t="s">
        <v>16</v>
      </c>
      <c r="K77" s="29">
        <v>0</v>
      </c>
    </row>
    <row r="78" spans="2:11" ht="15" customHeight="1" x14ac:dyDescent="0.2">
      <c r="B78" s="4"/>
      <c r="C78" s="4"/>
      <c r="D78" s="4"/>
      <c r="H78" s="199" t="s">
        <v>78</v>
      </c>
      <c r="I78" s="391" t="s">
        <v>28</v>
      </c>
      <c r="J78" s="395" t="s">
        <v>16</v>
      </c>
      <c r="K78" s="29">
        <v>0</v>
      </c>
    </row>
    <row r="79" spans="2:11" ht="15" customHeight="1" x14ac:dyDescent="0.2">
      <c r="B79" s="4"/>
      <c r="C79" s="4"/>
      <c r="D79" s="4"/>
      <c r="H79" s="396" t="s">
        <v>79</v>
      </c>
      <c r="I79" s="397" t="s">
        <v>223</v>
      </c>
      <c r="J79" s="398" t="s">
        <v>16</v>
      </c>
      <c r="K79" s="399">
        <v>0</v>
      </c>
    </row>
    <row r="80" spans="2:11" ht="15" customHeight="1" x14ac:dyDescent="0.2">
      <c r="B80" s="4"/>
      <c r="C80" s="4"/>
      <c r="D80" s="4"/>
    </row>
    <row r="81" spans="2:11" ht="15" customHeight="1" x14ac:dyDescent="0.2">
      <c r="B81" s="4"/>
      <c r="C81" s="4"/>
      <c r="D81" s="4"/>
      <c r="H81" s="204" t="s">
        <v>214</v>
      </c>
    </row>
    <row r="82" spans="2:11" ht="15" customHeight="1" x14ac:dyDescent="0.2">
      <c r="B82" s="4"/>
      <c r="C82" s="4"/>
      <c r="D82" s="4"/>
    </row>
    <row r="83" spans="2:11" ht="15" customHeight="1" x14ac:dyDescent="0.2">
      <c r="B83" s="4"/>
      <c r="C83" s="4"/>
      <c r="D83" s="4"/>
      <c r="H83" s="376" t="s">
        <v>223</v>
      </c>
    </row>
    <row r="84" spans="2:11" ht="15" customHeight="1" x14ac:dyDescent="0.2">
      <c r="B84" s="4"/>
      <c r="C84" s="4"/>
      <c r="D84" s="4"/>
      <c r="H84" s="12" t="s">
        <v>153</v>
      </c>
      <c r="K84" s="6"/>
    </row>
    <row r="85" spans="2:11" ht="15" customHeight="1" x14ac:dyDescent="0.2">
      <c r="B85" s="4"/>
      <c r="C85" s="4"/>
      <c r="D85" s="4"/>
      <c r="H85" s="12" t="s">
        <v>298</v>
      </c>
    </row>
    <row r="86" spans="2:11" ht="15" customHeight="1" x14ac:dyDescent="0.2">
      <c r="B86" s="4"/>
      <c r="C86" s="4"/>
      <c r="D86" s="4"/>
      <c r="H86" s="12" t="s">
        <v>227</v>
      </c>
    </row>
    <row r="87" spans="2:11" ht="15" customHeight="1" x14ac:dyDescent="0.2">
      <c r="B87" s="4"/>
      <c r="C87" s="4"/>
      <c r="D87" s="4"/>
      <c r="H87" s="12" t="s">
        <v>28</v>
      </c>
    </row>
    <row r="88" spans="2:11" ht="15" customHeight="1" x14ac:dyDescent="0.2">
      <c r="B88" s="4"/>
      <c r="C88" s="4"/>
      <c r="D88" s="4"/>
      <c r="H88" s="85" t="s">
        <v>63</v>
      </c>
    </row>
    <row r="89" spans="2:11" ht="15" customHeight="1" x14ac:dyDescent="0.2"/>
    <row r="90" spans="2:11" ht="15" customHeight="1" x14ac:dyDescent="0.2">
      <c r="H90" s="116" t="s">
        <v>100</v>
      </c>
    </row>
    <row r="91" spans="2:11" ht="15" customHeight="1" x14ac:dyDescent="0.2">
      <c r="H91" s="205" t="s">
        <v>197</v>
      </c>
    </row>
    <row r="92" spans="2:11" ht="15" customHeight="1" x14ac:dyDescent="0.25">
      <c r="E92" s="1"/>
      <c r="H92" s="12" t="s">
        <v>198</v>
      </c>
    </row>
    <row r="93" spans="2:11" ht="15" customHeight="1" x14ac:dyDescent="0.2">
      <c r="E93" s="1"/>
      <c r="H93" s="375" t="s">
        <v>199</v>
      </c>
    </row>
    <row r="94" spans="2:11" ht="15" customHeight="1" x14ac:dyDescent="0.25">
      <c r="E94" s="1"/>
    </row>
    <row r="95" spans="2:11" ht="15" customHeight="1" x14ac:dyDescent="0.25">
      <c r="E95" s="1"/>
    </row>
    <row r="96" spans="2:11" ht="15" customHeight="1" x14ac:dyDescent="0.25">
      <c r="E96" s="1"/>
      <c r="H96" s="95" t="s">
        <v>0</v>
      </c>
    </row>
    <row r="97" spans="5:11" ht="15" customHeight="1" x14ac:dyDescent="0.25">
      <c r="E97" s="1"/>
      <c r="H97" s="206" t="s">
        <v>1</v>
      </c>
    </row>
    <row r="98" spans="5:11" ht="15" customHeight="1" x14ac:dyDescent="0.25">
      <c r="E98" s="1"/>
    </row>
    <row r="99" spans="5:11" ht="15" customHeight="1" x14ac:dyDescent="0.25">
      <c r="E99" s="1"/>
    </row>
    <row r="100" spans="5:11" ht="15" customHeight="1" x14ac:dyDescent="0.25">
      <c r="E100" s="1"/>
    </row>
    <row r="101" spans="5:11" ht="15" customHeight="1" x14ac:dyDescent="0.25">
      <c r="E101" s="1"/>
    </row>
    <row r="102" spans="5:11" ht="15" customHeight="1" x14ac:dyDescent="0.25">
      <c r="E102" s="1"/>
    </row>
    <row r="103" spans="5:11" ht="15" customHeight="1" x14ac:dyDescent="0.25">
      <c r="E103" s="1"/>
    </row>
    <row r="104" spans="5:11" ht="15" customHeight="1" x14ac:dyDescent="0.25">
      <c r="E104" s="1"/>
    </row>
    <row r="105" spans="5:11" ht="15" customHeight="1" x14ac:dyDescent="0.25">
      <c r="E105" s="1"/>
    </row>
    <row r="106" spans="5:11" ht="15" customHeight="1" x14ac:dyDescent="0.25">
      <c r="E106" s="1"/>
    </row>
    <row r="107" spans="5:11" ht="15" customHeight="1" x14ac:dyDescent="0.25">
      <c r="E107" s="1"/>
    </row>
    <row r="108" spans="5:11" ht="15" customHeight="1" x14ac:dyDescent="0.25">
      <c r="E108" s="1"/>
    </row>
    <row r="109" spans="5:11" ht="15" customHeight="1" x14ac:dyDescent="0.2">
      <c r="E109" s="1"/>
      <c r="K109" s="6"/>
    </row>
    <row r="110" spans="5:11" ht="15" customHeight="1" x14ac:dyDescent="0.2">
      <c r="E110" s="1"/>
      <c r="K110" s="6"/>
    </row>
    <row r="111" spans="5:11" ht="15" customHeight="1" x14ac:dyDescent="0.2">
      <c r="E111" s="1"/>
      <c r="K111" s="6"/>
    </row>
    <row r="112" spans="5:11" ht="15" customHeight="1" x14ac:dyDescent="0.2">
      <c r="E112" s="1"/>
      <c r="K112" s="6"/>
    </row>
    <row r="113" spans="5:11" ht="15" customHeight="1" x14ac:dyDescent="0.2">
      <c r="E113" s="1"/>
      <c r="K113" s="6"/>
    </row>
    <row r="114" spans="5:11" ht="15" customHeight="1" x14ac:dyDescent="0.2">
      <c r="E114" s="1"/>
      <c r="K114" s="6"/>
    </row>
    <row r="115" spans="5:11" ht="15" customHeight="1" x14ac:dyDescent="0.2">
      <c r="E115" s="1"/>
      <c r="K115" s="6"/>
    </row>
    <row r="116" spans="5:11" ht="15" customHeight="1" x14ac:dyDescent="0.2">
      <c r="E116" s="1"/>
      <c r="K116" s="6"/>
    </row>
    <row r="117" spans="5:11" ht="15" customHeight="1" x14ac:dyDescent="0.2">
      <c r="E117" s="1"/>
      <c r="K117" s="6"/>
    </row>
    <row r="118" spans="5:11" ht="15" customHeight="1" x14ac:dyDescent="0.2">
      <c r="E118" s="1"/>
      <c r="K118" s="6"/>
    </row>
    <row r="119" spans="5:11" ht="15" customHeight="1" x14ac:dyDescent="0.2">
      <c r="E119" s="1"/>
      <c r="K119" s="6"/>
    </row>
    <row r="120" spans="5:11" ht="15" customHeight="1" x14ac:dyDescent="0.2">
      <c r="E120" s="1"/>
      <c r="K120" s="6"/>
    </row>
    <row r="121" spans="5:11" ht="15" customHeight="1" x14ac:dyDescent="0.2">
      <c r="E121" s="1"/>
      <c r="K121" s="6"/>
    </row>
    <row r="122" spans="5:11" ht="15" customHeight="1" x14ac:dyDescent="0.2">
      <c r="E122" s="1"/>
      <c r="K122" s="6"/>
    </row>
    <row r="123" spans="5:11" ht="15" customHeight="1" x14ac:dyDescent="0.2">
      <c r="E123" s="1"/>
      <c r="K123" s="6"/>
    </row>
    <row r="124" spans="5:11" ht="15" customHeight="1" x14ac:dyDescent="0.2">
      <c r="E124" s="1"/>
      <c r="K124" s="6"/>
    </row>
    <row r="125" spans="5:11" ht="15" customHeight="1" x14ac:dyDescent="0.2">
      <c r="E125" s="1"/>
      <c r="K125" s="6"/>
    </row>
    <row r="126" spans="5:11" ht="15" customHeight="1" x14ac:dyDescent="0.2">
      <c r="E126" s="1"/>
      <c r="K126" s="6"/>
    </row>
    <row r="127" spans="5:11" ht="15" customHeight="1" x14ac:dyDescent="0.2">
      <c r="E127" s="1"/>
      <c r="K127" s="6"/>
    </row>
    <row r="128" spans="5:11" ht="15" customHeight="1" x14ac:dyDescent="0.2">
      <c r="E128" s="1"/>
      <c r="K128" s="6"/>
    </row>
    <row r="129" spans="5:11" ht="15" customHeight="1" x14ac:dyDescent="0.2">
      <c r="E129" s="1"/>
      <c r="K129" s="6"/>
    </row>
    <row r="130" spans="5:11" ht="15" customHeight="1" x14ac:dyDescent="0.2">
      <c r="E130" s="1"/>
      <c r="K130" s="6"/>
    </row>
    <row r="131" spans="5:11" ht="15" customHeight="1" x14ac:dyDescent="0.2">
      <c r="E131" s="1"/>
      <c r="K131" s="6"/>
    </row>
    <row r="132" spans="5:11" ht="15" customHeight="1" x14ac:dyDescent="0.2">
      <c r="E132" s="1"/>
      <c r="K132" s="6"/>
    </row>
    <row r="133" spans="5:11" ht="15" customHeight="1" x14ac:dyDescent="0.2">
      <c r="E133" s="1"/>
      <c r="K133" s="6"/>
    </row>
    <row r="134" spans="5:11" x14ac:dyDescent="0.2">
      <c r="E134" s="1"/>
      <c r="K134" s="6"/>
    </row>
    <row r="135" spans="5:11" x14ac:dyDescent="0.2">
      <c r="E135" s="1"/>
      <c r="K135" s="6"/>
    </row>
    <row r="136" spans="5:11" x14ac:dyDescent="0.2">
      <c r="E136" s="1"/>
      <c r="K136" s="6"/>
    </row>
    <row r="137" spans="5:11" x14ac:dyDescent="0.2">
      <c r="E137" s="1"/>
      <c r="K137" s="6"/>
    </row>
    <row r="138" spans="5:11" x14ac:dyDescent="0.2">
      <c r="E138" s="1"/>
      <c r="K138" s="6"/>
    </row>
    <row r="139" spans="5:11" x14ac:dyDescent="0.2">
      <c r="E139" s="1"/>
      <c r="K139" s="6"/>
    </row>
    <row r="140" spans="5:11" x14ac:dyDescent="0.2">
      <c r="E140" s="1"/>
      <c r="K140" s="6"/>
    </row>
    <row r="141" spans="5:11" x14ac:dyDescent="0.2">
      <c r="E141" s="1"/>
      <c r="K141" s="6"/>
    </row>
    <row r="142" spans="5:11" x14ac:dyDescent="0.2">
      <c r="E142" s="1"/>
      <c r="K142" s="6"/>
    </row>
    <row r="143" spans="5:11" x14ac:dyDescent="0.2">
      <c r="E143" s="1"/>
      <c r="K143" s="6"/>
    </row>
    <row r="144" spans="5:11" x14ac:dyDescent="0.2">
      <c r="E144" s="1"/>
      <c r="K144" s="6"/>
    </row>
    <row r="145" spans="5:9" x14ac:dyDescent="0.25">
      <c r="E145" s="1"/>
    </row>
    <row r="146" spans="5:9" x14ac:dyDescent="0.25">
      <c r="E146" s="1"/>
    </row>
    <row r="147" spans="5:9" x14ac:dyDescent="0.25">
      <c r="E147" s="1"/>
    </row>
    <row r="148" spans="5:9" x14ac:dyDescent="0.25">
      <c r="E148" s="1"/>
    </row>
    <row r="149" spans="5:9" x14ac:dyDescent="0.25">
      <c r="E149" s="1"/>
    </row>
    <row r="150" spans="5:9" x14ac:dyDescent="0.25">
      <c r="E150" s="1"/>
    </row>
    <row r="151" spans="5:9" x14ac:dyDescent="0.25">
      <c r="E151" s="1"/>
    </row>
    <row r="152" spans="5:9" x14ac:dyDescent="0.25">
      <c r="E152" s="1"/>
    </row>
    <row r="153" spans="5:9" x14ac:dyDescent="0.25">
      <c r="E153" s="1"/>
    </row>
    <row r="154" spans="5:9" x14ac:dyDescent="0.25">
      <c r="E154" s="1"/>
    </row>
    <row r="155" spans="5:9" x14ac:dyDescent="0.25">
      <c r="E155" s="1"/>
    </row>
    <row r="156" spans="5:9" x14ac:dyDescent="0.2">
      <c r="E156" s="1"/>
      <c r="I156" s="6"/>
    </row>
    <row r="157" spans="5:9" x14ac:dyDescent="0.2">
      <c r="E157" s="1"/>
      <c r="I157" s="6"/>
    </row>
    <row r="158" spans="5:9" x14ac:dyDescent="0.2">
      <c r="E158" s="1"/>
      <c r="I158" s="6"/>
    </row>
    <row r="159" spans="5:9" x14ac:dyDescent="0.2">
      <c r="E159" s="1"/>
      <c r="I159" s="6"/>
    </row>
    <row r="160" spans="5:9" x14ac:dyDescent="0.2">
      <c r="E160" s="1"/>
      <c r="I160" s="6"/>
    </row>
    <row r="161" spans="5:9" x14ac:dyDescent="0.2">
      <c r="E161" s="1"/>
      <c r="I161" s="6"/>
    </row>
    <row r="162" spans="5:9" x14ac:dyDescent="0.2">
      <c r="E162" s="1"/>
      <c r="I162" s="6"/>
    </row>
    <row r="163" spans="5:9" x14ac:dyDescent="0.2">
      <c r="E163" s="1"/>
      <c r="I163" s="6"/>
    </row>
    <row r="164" spans="5:9" x14ac:dyDescent="0.2">
      <c r="E164" s="1"/>
      <c r="I164" s="6"/>
    </row>
    <row r="165" spans="5:9" x14ac:dyDescent="0.2">
      <c r="E165" s="1"/>
      <c r="I165" s="6"/>
    </row>
    <row r="166" spans="5:9" x14ac:dyDescent="0.2">
      <c r="E166" s="1"/>
      <c r="I166" s="6"/>
    </row>
  </sheetData>
  <sheetProtection algorithmName="SHA-512" hashValue="WkHIuZJ8V2Sz8kPPl+ruC3IvAzWMLCdheUx7GSBuFt3sWOfPE5R2EYQIza2pIrUtOcA0T/t7mCX843JZsNeQog==" saltValue="+OQv86TEvAjwpgWX8U08xA==" spinCount="100000" sheet="1" objects="1" scenarios="1"/>
  <mergeCells count="5">
    <mergeCell ref="B3:C3"/>
    <mergeCell ref="C13:C14"/>
    <mergeCell ref="D13:D14"/>
    <mergeCell ref="B13:B14"/>
    <mergeCell ref="B2:F2"/>
  </mergeCells>
  <phoneticPr fontId="57" type="noConversion"/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10</vt:i4>
      </vt:variant>
      <vt:variant>
        <vt:lpstr>Pojmenované oblasti</vt:lpstr>
      </vt:variant>
      <vt:variant>
        <vt:i4>1</vt:i4>
      </vt:variant>
    </vt:vector>
  </HeadingPairs>
  <TitlesOfParts>
    <vt:vector size="11" baseType="lpstr">
      <vt:lpstr>Souhrn</vt:lpstr>
      <vt:lpstr>Bilance</vt:lpstr>
      <vt:lpstr>Fosilní PHM</vt:lpstr>
      <vt:lpstr>Obnovitelné PHM</vt:lpstr>
      <vt:lpstr>Elektřina</vt:lpstr>
      <vt:lpstr>Převod GHG úspory</vt:lpstr>
      <vt:lpstr>Převod AB a RFNBO</vt:lpstr>
      <vt:lpstr>ILUC emise</vt:lpstr>
      <vt:lpstr>Seznamy a konstanty</vt:lpstr>
      <vt:lpstr>Poznámky</vt:lpstr>
      <vt:lpstr>Souhrn!Oblast_tisku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Mikulec</dc:creator>
  <cp:lastModifiedBy>Jiří Hromádko</cp:lastModifiedBy>
  <cp:lastPrinted>2022-09-15T07:23:36Z</cp:lastPrinted>
  <dcterms:created xsi:type="dcterms:W3CDTF">2022-05-11T11:58:21Z</dcterms:created>
  <dcterms:modified xsi:type="dcterms:W3CDTF">2026-02-04T08:00:43Z</dcterms:modified>
</cp:coreProperties>
</file>