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7C384194-ACA4-4F55-9426-FBC636727594}" xr6:coauthVersionLast="47" xr6:coauthVersionMax="47" xr10:uidLastSave="{00000000-0000-0000-0000-000000000000}"/>
  <bookViews>
    <workbookView xWindow="28680" yWindow="-120" windowWidth="38640" windowHeight="21240" tabRatio="970" xr2:uid="{00000000-000D-0000-FFFF-FFFF00000000}"/>
  </bookViews>
  <sheets>
    <sheet name="Základní údaje " sheetId="1" r:id="rId1"/>
    <sheet name="Údaje o zařízení" sheetId="3" r:id="rId2"/>
    <sheet name="Nástroj pro výpočet hodnoty RÚ" sheetId="31" r:id="rId3"/>
    <sheet name="Údaje o zařízení - Nové sektory" sheetId="34" r:id="rId4"/>
    <sheet name="Shrnutí" sheetId="33" r:id="rId5"/>
    <sheet name="legenda" sheetId="2" state="hidden" r:id="rId6"/>
  </sheets>
  <definedNames>
    <definedName name="_Hlk90297760" localSheetId="5">legenda!$A$13</definedName>
    <definedName name="CNTR_ExistSubInstEntries">#REF!</definedName>
    <definedName name="CNTR_SubInstListNames">#REF!</definedName>
    <definedName name="Code">#REF!</definedName>
    <definedName name="EUconst_BMlistNames">#REF!</definedName>
    <definedName name="EUconst_CWTpa">#REF!</definedName>
    <definedName name="EUconst_kNm3pa">#REF!</definedName>
    <definedName name="EUconst_MsgBackToSheetF">#REF!</definedName>
    <definedName name="EUconst_MSlist">#REF!</definedName>
    <definedName name="EUconst_NotRelevant">#REF!</definedName>
    <definedName name="EUconst_Relevant">#REF!</definedName>
    <definedName name="EUconst_tpa">#REF!</definedName>
    <definedName name="EUconst_Unit">#REF!</definedName>
    <definedName name="_xlnm.Print_Area" localSheetId="2">'Nástroj pro výpočet hodnoty RÚ'!$A$1:$S$54</definedName>
    <definedName name="_xlnm.Print_Area" localSheetId="1">'Údaje o zařízení'!$A$1:$M$210</definedName>
    <definedName name="_xlnm.Print_Area" localSheetId="3">'Údaje o zařízení - Nové sektory'!$A$1:$M$210</definedName>
    <definedName name="_xlnm.Print_Area" localSheetId="0">'Základní údaje '!$A$1:$I$59</definedName>
    <definedName name="Période">#REF!</definedName>
    <definedName name="Unité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3" l="1"/>
  <c r="G37" i="3"/>
  <c r="G36" i="3"/>
  <c r="G35" i="3"/>
  <c r="G34" i="3"/>
  <c r="G33" i="3"/>
  <c r="G32" i="3"/>
  <c r="G31" i="3"/>
  <c r="G30" i="3"/>
  <c r="G29" i="3"/>
  <c r="G30" i="34"/>
  <c r="G29" i="34"/>
  <c r="G38" i="34"/>
  <c r="G37" i="34"/>
  <c r="G36" i="34"/>
  <c r="G35" i="34"/>
  <c r="G34" i="34"/>
  <c r="G33" i="34"/>
  <c r="G32" i="34"/>
  <c r="G31" i="34"/>
  <c r="F208" i="34"/>
  <c r="G127" i="34"/>
  <c r="G102" i="34"/>
  <c r="E38" i="34"/>
  <c r="D38" i="34"/>
  <c r="A38" i="34"/>
  <c r="E37" i="34"/>
  <c r="D37" i="34"/>
  <c r="A37" i="34"/>
  <c r="E36" i="34"/>
  <c r="D36" i="34"/>
  <c r="A36" i="34"/>
  <c r="E35" i="34"/>
  <c r="D35" i="34"/>
  <c r="A35" i="34"/>
  <c r="E34" i="34"/>
  <c r="D34" i="34"/>
  <c r="A34" i="34"/>
  <c r="E33" i="34"/>
  <c r="D33" i="34"/>
  <c r="A33" i="34"/>
  <c r="E32" i="34"/>
  <c r="D32" i="34"/>
  <c r="A32" i="34"/>
  <c r="E31" i="34"/>
  <c r="D31" i="34"/>
  <c r="A31" i="34"/>
  <c r="E30" i="34"/>
  <c r="D30" i="34"/>
  <c r="A30" i="34"/>
  <c r="E29" i="34"/>
  <c r="D29" i="34"/>
  <c r="A29" i="34"/>
  <c r="G39" i="34" l="1"/>
  <c r="C36" i="31"/>
  <c r="D36" i="31"/>
  <c r="E36" i="31"/>
  <c r="F36" i="31"/>
  <c r="G36" i="31"/>
  <c r="G37" i="31"/>
  <c r="C37" i="31"/>
  <c r="D37" i="31"/>
  <c r="E37" i="31"/>
  <c r="F37" i="31"/>
  <c r="G19" i="33" l="1"/>
  <c r="G20" i="33"/>
  <c r="D38" i="2" l="1"/>
  <c r="D32" i="2"/>
  <c r="D25" i="2"/>
  <c r="D31" i="2"/>
  <c r="D30" i="2"/>
  <c r="D29" i="2"/>
  <c r="D26" i="2"/>
  <c r="D24" i="2"/>
  <c r="D23" i="2"/>
  <c r="D13" i="2"/>
  <c r="D22" i="2"/>
  <c r="D21" i="2"/>
  <c r="D20" i="2"/>
  <c r="D18" i="2"/>
  <c r="D17" i="2"/>
  <c r="D16" i="2"/>
  <c r="D15" i="2"/>
  <c r="D14" i="2"/>
  <c r="D12" i="2"/>
  <c r="D11" i="2"/>
  <c r="D10" i="2"/>
  <c r="D9" i="2"/>
  <c r="D8" i="2"/>
  <c r="D7" i="2"/>
  <c r="D6" i="2"/>
  <c r="D5" i="2"/>
  <c r="D4" i="2"/>
  <c r="D3" i="2"/>
  <c r="D2" i="2"/>
  <c r="D1" i="2"/>
  <c r="H35" i="31" l="1"/>
  <c r="H34" i="31"/>
  <c r="H33" i="31"/>
  <c r="H36" i="31" l="1"/>
  <c r="N46" i="31" s="1"/>
  <c r="H37" i="31"/>
  <c r="K46" i="31" s="1"/>
  <c r="F208" i="3"/>
  <c r="G127" i="3"/>
  <c r="G102" i="3"/>
  <c r="A38" i="3" l="1"/>
  <c r="A30" i="3"/>
  <c r="A31" i="3"/>
  <c r="A32" i="3"/>
  <c r="A33" i="3"/>
  <c r="A34" i="3"/>
  <c r="A35" i="3"/>
  <c r="A36" i="3"/>
  <c r="A37" i="3"/>
  <c r="A29" i="3"/>
  <c r="E30" i="3"/>
  <c r="E31" i="3"/>
  <c r="E32" i="3"/>
  <c r="E33" i="3"/>
  <c r="E34" i="3"/>
  <c r="E35" i="3"/>
  <c r="E36" i="3"/>
  <c r="E37" i="3"/>
  <c r="E38" i="3"/>
  <c r="E29" i="3"/>
  <c r="D30" i="3"/>
  <c r="D31" i="3"/>
  <c r="D32" i="3"/>
  <c r="D33" i="3"/>
  <c r="D34" i="3"/>
  <c r="D35" i="3"/>
  <c r="D36" i="3"/>
  <c r="D37" i="3"/>
  <c r="D38" i="3"/>
  <c r="D29" i="3"/>
  <c r="G39" i="3" l="1"/>
  <c r="A46" i="31"/>
  <c r="E46" i="31" s="1"/>
  <c r="Q46" i="31" s="1"/>
  <c r="G36" i="1" l="1"/>
  <c r="G35" i="1"/>
  <c r="G34" i="1"/>
  <c r="G33" i="1"/>
  <c r="G32" i="1"/>
  <c r="G31" i="1"/>
  <c r="G30" i="1"/>
  <c r="G29" i="1"/>
  <c r="G28" i="1"/>
  <c r="G27" i="1"/>
  <c r="H46" i="31" l="1"/>
</calcChain>
</file>

<file path=xl/sharedStrings.xml><?xml version="1.0" encoding="utf-8"?>
<sst xmlns="http://schemas.openxmlformats.org/spreadsheetml/2006/main" count="629" uniqueCount="269">
  <si>
    <t>Kód NACE</t>
  </si>
  <si>
    <t>MWh</t>
  </si>
  <si>
    <t>Výroba a hutní zpracování olova, zinku a cínu</t>
  </si>
  <si>
    <t>Výroba papíru a lepenky</t>
  </si>
  <si>
    <t>Výroba surového železa, oceli a feroslitin</t>
  </si>
  <si>
    <t>Identifikační údaje zařízení</t>
  </si>
  <si>
    <t>Odvětví</t>
  </si>
  <si>
    <t>(a)</t>
  </si>
  <si>
    <t>F</t>
  </si>
  <si>
    <t>P</t>
  </si>
  <si>
    <t>(b)</t>
  </si>
  <si>
    <t>(c)</t>
  </si>
  <si>
    <t>-</t>
  </si>
  <si>
    <t>Vodík</t>
  </si>
  <si>
    <t>t</t>
  </si>
  <si>
    <t>Kompenzační částka</t>
  </si>
  <si>
    <t>Podíl nepřímých emisí (%)</t>
  </si>
  <si>
    <t>Nepřímé emise za referenční období
 (ekvivalent t CO2)</t>
  </si>
  <si>
    <t>Celkové přímé emise za referenční období
(ekvivalent t CO2)</t>
  </si>
  <si>
    <t>Celkové přímé emise</t>
  </si>
  <si>
    <t>Nepřímé emise</t>
  </si>
  <si>
    <t>Jednotky</t>
  </si>
  <si>
    <t>Data</t>
  </si>
  <si>
    <t>NACE</t>
  </si>
  <si>
    <t>Aromatické látky</t>
  </si>
  <si>
    <t>i.</t>
  </si>
  <si>
    <t>ii.</t>
  </si>
  <si>
    <t>iii.</t>
  </si>
  <si>
    <t>iv.</t>
  </si>
  <si>
    <t>v.</t>
  </si>
  <si>
    <t>vii.</t>
  </si>
  <si>
    <t>viii.</t>
  </si>
  <si>
    <t>Doručeno dne (vyplní MŽP)</t>
  </si>
  <si>
    <t>Ministerstvo životního prostředí</t>
  </si>
  <si>
    <t>Vršovická 1442/65
100 10 Praha 10-Vršovice</t>
  </si>
  <si>
    <t>Ověřovatel provozních údajů</t>
  </si>
  <si>
    <t>Jméno a adresa ověřovatele</t>
  </si>
  <si>
    <t>Čisté dovezené teplo</t>
  </si>
  <si>
    <t>Příslušná spotřeba elektřiny</t>
  </si>
  <si>
    <t>Jednotka produkce/spotřeby</t>
  </si>
  <si>
    <t>Hodnota ref. úrovně</t>
  </si>
  <si>
    <t>Uhlíková ocel vyráběná v elektrických obloukových pecích</t>
  </si>
  <si>
    <t>Vysokolegovaná ocel vyráběná v elektrických obloukových pecích</t>
  </si>
  <si>
    <t>Hodnota ref. úrovně účinnosti
(MWh / t)</t>
  </si>
  <si>
    <t>Údaje o osobě podnikající ve způsobilém odvětví</t>
  </si>
  <si>
    <t>Způsobilá odvětví (pododvětví), v nichž osoba podniká</t>
  </si>
  <si>
    <t xml:space="preserve">Kompenzační částka pro zařízení </t>
  </si>
  <si>
    <t>TJ/rok</t>
  </si>
  <si>
    <t>MWh/rok</t>
  </si>
  <si>
    <t>Tabulka pro výpočet celkových přímých a nepřímých emisí</t>
  </si>
  <si>
    <t>Název výrobního zařízení</t>
  </si>
  <si>
    <t>Celková výše kompenzace</t>
  </si>
  <si>
    <t>Tabulka pro převod hodnoty referenční úrovně energetické účinnosti z t CO2 na MWh</t>
  </si>
  <si>
    <t>Referenční úroveň</t>
  </si>
  <si>
    <t>Záložní referenční úroveň</t>
  </si>
  <si>
    <t>Tabulka pro výpočet kompenzační částky</t>
  </si>
  <si>
    <t>Jméno:</t>
  </si>
  <si>
    <t>IČO (datum narození):</t>
  </si>
  <si>
    <t>Název/jméno a příjmení:</t>
  </si>
  <si>
    <t>Název zařízení:</t>
  </si>
  <si>
    <t>Ulice, číslo popisné:</t>
  </si>
  <si>
    <t>PSČ:</t>
  </si>
  <si>
    <t>Obec:</t>
  </si>
  <si>
    <t>Okres:</t>
  </si>
  <si>
    <t>Kraj:</t>
  </si>
  <si>
    <r>
      <t>t CO</t>
    </r>
    <r>
      <rPr>
        <b/>
        <vertAlign val="subscript"/>
        <sz val="9"/>
        <color theme="1"/>
        <rFont val="Arial"/>
        <family val="2"/>
        <charset val="238"/>
      </rPr>
      <t>2</t>
    </r>
    <r>
      <rPr>
        <b/>
        <sz val="9"/>
        <color theme="1"/>
        <rFont val="Arial"/>
        <family val="2"/>
        <charset val="238"/>
      </rPr>
      <t>/rok</t>
    </r>
  </si>
  <si>
    <r>
      <t>Nástroj pro výpočet hodnoty referenční úrovně energetické účinnosti výrobků, u nichž byla zjištěna zaměnitelnost paliva a elektřiny (převod z t CO</t>
    </r>
    <r>
      <rPr>
        <b/>
        <vertAlign val="subscript"/>
        <sz val="12"/>
        <color theme="1"/>
        <rFont val="Arial"/>
        <family val="2"/>
        <charset val="238"/>
      </rPr>
      <t>2</t>
    </r>
    <r>
      <rPr>
        <b/>
        <sz val="12"/>
        <color theme="1"/>
        <rFont val="Arial"/>
        <family val="2"/>
        <charset val="238"/>
      </rPr>
      <t>-MWh)</t>
    </r>
  </si>
  <si>
    <t>Hodnota ref. úrovně účinnosti 
(t CO2 / t)</t>
  </si>
  <si>
    <t>Přímé emise</t>
  </si>
  <si>
    <t>ÚDAJE O ZAŘÍZENÍ</t>
  </si>
  <si>
    <t>SHRNUTÍ</t>
  </si>
  <si>
    <t>Název výrobku</t>
  </si>
  <si>
    <t>PRODCOM</t>
  </si>
  <si>
    <t>Produkce výrobků v tunách</t>
  </si>
  <si>
    <t>R</t>
  </si>
  <si>
    <t>SG</t>
  </si>
  <si>
    <t>P (MNm3 O2)</t>
  </si>
  <si>
    <t>F (MNm3)</t>
  </si>
  <si>
    <t>kW</t>
  </si>
  <si>
    <t>Železné odlitky</t>
  </si>
  <si>
    <t>Syntetický plyn</t>
  </si>
  <si>
    <t>Produkty rafinérií</t>
  </si>
  <si>
    <t>Minerální vlna</t>
  </si>
  <si>
    <t xml:space="preserve">Polochemická dřevná buničina </t>
  </si>
  <si>
    <t xml:space="preserve">Sběrový papír </t>
  </si>
  <si>
    <t xml:space="preserve">Chemická dřevná buničina (17.11.11.00)  </t>
  </si>
  <si>
    <t xml:space="preserve">Chemická dřevná buničina (17.11.12.00) </t>
  </si>
  <si>
    <t xml:space="preserve">Chemická dřevná buničina (17.11.13.00) </t>
  </si>
  <si>
    <t xml:space="preserve">Odbarvený sběrový papír </t>
  </si>
  <si>
    <t xml:space="preserve">Novinový papír  </t>
  </si>
  <si>
    <t xml:space="preserve">Nenatíraný bezdřevý papír </t>
  </si>
  <si>
    <t xml:space="preserve">Natíraný bezdřevý papír  </t>
  </si>
  <si>
    <t xml:space="preserve">Hedvábný papír </t>
  </si>
  <si>
    <t xml:space="preserve">Testliner a papír na zvlněnou vrstvu  </t>
  </si>
  <si>
    <t xml:space="preserve">Nenatíraný karton </t>
  </si>
  <si>
    <t xml:space="preserve">Natíraný karton  </t>
  </si>
  <si>
    <t xml:space="preserve">Kyselina sírová </t>
  </si>
  <si>
    <t xml:space="preserve">Chlor </t>
  </si>
  <si>
    <t xml:space="preserve">Křemík </t>
  </si>
  <si>
    <t>Křemík (20.13.21.70)</t>
  </si>
  <si>
    <t xml:space="preserve">Karbid křemíku </t>
  </si>
  <si>
    <t xml:space="preserve">Ocel vyrobená kyslíkovým pochodem </t>
  </si>
  <si>
    <t>Feromangan (24.10.12.10)</t>
  </si>
  <si>
    <t>Feromangan (24.10.12.20)</t>
  </si>
  <si>
    <t>Feromangan (24.10.12.25)</t>
  </si>
  <si>
    <t>Ferosilicium (24.10.12.35)</t>
  </si>
  <si>
    <t xml:space="preserve">Feronikl </t>
  </si>
  <si>
    <t xml:space="preserve">Ferosilikomangan </t>
  </si>
  <si>
    <t xml:space="preserve">Primární hliník </t>
  </si>
  <si>
    <t xml:space="preserve">Oxid hlinitý (rafinace) </t>
  </si>
  <si>
    <t xml:space="preserve">Elektrolýza zinku </t>
  </si>
  <si>
    <t xml:space="preserve">Neopracovaná rafinovaná měď  </t>
  </si>
  <si>
    <t xml:space="preserve">Výroba kožených oděvů </t>
  </si>
  <si>
    <t>Výroba a hutní zpracování hliníku</t>
  </si>
  <si>
    <t>Výroba jiných základních anorganických chemických látek</t>
  </si>
  <si>
    <t>Výroba buničiny</t>
  </si>
  <si>
    <t>Výroba rafinovaných ropných produktů</t>
  </si>
  <si>
    <t>Výroba a hutní zpracování mědi</t>
  </si>
  <si>
    <t>Výroba a hutní zpracování ostatních neželezných kovů</t>
  </si>
  <si>
    <t>Polyethylenglykoly a jiné polyetherové alkoholy v primárních formách</t>
  </si>
  <si>
    <t xml:space="preserve">Odlévání železa </t>
  </si>
  <si>
    <t xml:space="preserve">Rohože ze skleněných vláken </t>
  </si>
  <si>
    <t>Závojové rohože ze skleněných vláken</t>
  </si>
  <si>
    <t xml:space="preserve">Vodík </t>
  </si>
  <si>
    <t>Anorganické kyslíkaté sloučeniny nekovů</t>
  </si>
  <si>
    <t xml:space="preserve">Údaj 95 % můžete zadat ve formě „0,95“ nebo „95 %“. </t>
  </si>
  <si>
    <t>Objem celkové výroby vodíku (neupravený)</t>
  </si>
  <si>
    <t>Z důvodu velmi vysokých čísel při použití jednotky m3 je třeba údaje zadat v 1 000 Nm3 (normální metry krychlové při 0 °C a 101,325 kPa).</t>
  </si>
  <si>
    <t>Jednotka</t>
  </si>
  <si>
    <t>Celková výroba vodíku</t>
  </si>
  <si>
    <t>1000Nm3/rok</t>
  </si>
  <si>
    <t>Objemový podíl vodíku VF(H2)</t>
  </si>
  <si>
    <t>Objemový podíl vodíku</t>
  </si>
  <si>
    <t>Jestliže je výsledná hodnota záporná, je nahrazena nulou.</t>
  </si>
  <si>
    <t>Vodík (jako 100% čistý H2)</t>
  </si>
  <si>
    <t>t / rok</t>
  </si>
  <si>
    <t>Objem celkové výroby syntetického plynu (neupravený)</t>
  </si>
  <si>
    <t>Celková výroba syntetického plynu</t>
  </si>
  <si>
    <t xml:space="preserve">Údaj 50 % můžete zadat ve formě „0,50“ nebo „50 %“. </t>
  </si>
  <si>
    <t>Syntetický plyn (47% obsah H2)</t>
  </si>
  <si>
    <t>CWT (produkty rafinérií)</t>
  </si>
  <si>
    <t>Údaje o vyprodukovaném množství CWT</t>
  </si>
  <si>
    <t>Zde zadejte údaje o ročním vyprodukovaném množství pro každou funkci CWT.</t>
  </si>
  <si>
    <t>Pokud jde o definici a hranice každé funkce CWT, viz příloha II bod 1 pravidel FAR.</t>
  </si>
  <si>
    <t>Pro bázi se používají tyto zkratky:</t>
  </si>
  <si>
    <t>Čisté suroviny</t>
  </si>
  <si>
    <t>Vstupy reaktoru (včetně recyklu)</t>
  </si>
  <si>
    <t>Produktové vstupy</t>
  </si>
  <si>
    <t>Výroba syntetického plynu pro jednotky POX</t>
  </si>
  <si>
    <t>Důležitá poznámka:  V souladu s přílohou II pravidel FAR je jednotkou pro vykazování kilotuna vyprodukovaného množství.</t>
  </si>
  <si>
    <t>Funkce CWT</t>
  </si>
  <si>
    <t>Báze (kt/a)</t>
  </si>
  <si>
    <t>Koeficient CWT</t>
  </si>
  <si>
    <t>Atmosférická destilace ropy</t>
  </si>
  <si>
    <t xml:space="preserve">Vakuová destilace </t>
  </si>
  <si>
    <t xml:space="preserve">Odasfaltování rozpouštědly </t>
  </si>
  <si>
    <t xml:space="preserve">Snižování viskozity </t>
  </si>
  <si>
    <t>Tepelné krakování</t>
  </si>
  <si>
    <t xml:space="preserve">Pozdržené koksování </t>
  </si>
  <si>
    <t xml:space="preserve">Fluidní koksování </t>
  </si>
  <si>
    <t xml:space="preserve">Fluidní koksování se zplyňováním </t>
  </si>
  <si>
    <t xml:space="preserve">Koksovací reaktory </t>
  </si>
  <si>
    <t>Fluidní katalytické krakování</t>
  </si>
  <si>
    <t xml:space="preserve">Jiné katalytické krakování </t>
  </si>
  <si>
    <t xml:space="preserve">Hydrokrakování ropného destilátu / plynového oleje </t>
  </si>
  <si>
    <t xml:space="preserve">Hydrokrakování zbytkových olejů </t>
  </si>
  <si>
    <t>Hydrogenace nafty/benzinu</t>
  </si>
  <si>
    <t xml:space="preserve">Hydrogenace leteckého petroleje / motorové nafty </t>
  </si>
  <si>
    <t xml:space="preserve">Hydrogenace zbytkových olejů </t>
  </si>
  <si>
    <t>Hydrogenace vakuového plynového oleje</t>
  </si>
  <si>
    <t xml:space="preserve">Výroba vodíku </t>
  </si>
  <si>
    <t>Katalytické reformování</t>
  </si>
  <si>
    <t xml:space="preserve">Alkylace </t>
  </si>
  <si>
    <t>Izomerizace C4</t>
  </si>
  <si>
    <t>Izomerizace C5/C6</t>
  </si>
  <si>
    <t xml:space="preserve">Výroba oxygenátů </t>
  </si>
  <si>
    <t xml:space="preserve">Výroba propylenu </t>
  </si>
  <si>
    <t>Výroba asfaltu</t>
  </si>
  <si>
    <t>Míchání asfaltu modifikovaného polymerem</t>
  </si>
  <si>
    <t>Rekuperace síry</t>
  </si>
  <si>
    <t>Extrakce aromatických látek rozpouštědly (ASE)</t>
  </si>
  <si>
    <t>Hydrogenační dealkylace</t>
  </si>
  <si>
    <t>TDP/TDA</t>
  </si>
  <si>
    <t>Výroba cyklohexanu</t>
  </si>
  <si>
    <t>Izomerizace xylenu</t>
  </si>
  <si>
    <t>Výroba paraxylenu</t>
  </si>
  <si>
    <t>Výroba metaxylenu</t>
  </si>
  <si>
    <t>Výroba ftalanhydridu</t>
  </si>
  <si>
    <t>Výroba maleinanhydridu</t>
  </si>
  <si>
    <t>Výroba ethylbenzenu</t>
  </si>
  <si>
    <t>Výroba kumenu</t>
  </si>
  <si>
    <t>Výroba fenolu</t>
  </si>
  <si>
    <t>Extrakce mazacích olejů rozpouštědly</t>
  </si>
  <si>
    <t>Odparafinování mazacích olejů rozpouštědly</t>
  </si>
  <si>
    <t>Izomerizace katalytického parafinu</t>
  </si>
  <si>
    <t xml:space="preserve">Hydrokrakovací jednotka pro výrobu mazacích olejů </t>
  </si>
  <si>
    <t xml:space="preserve">Odolejování vosků </t>
  </si>
  <si>
    <t xml:space="preserve">Hydrogenace mazacích olejů / parafinu </t>
  </si>
  <si>
    <t>Hydrogenace rozpouštědlem</t>
  </si>
  <si>
    <t>Frakcionace rozpouštědlem</t>
  </si>
  <si>
    <t>Molekulární síto pro parafiny C10+</t>
  </si>
  <si>
    <t>Částečná oxidace zbytkových frakcí (POX) na palivo</t>
  </si>
  <si>
    <t>Částečná oxidace zbytkových frakcí (POX) na vodík nebo na methanol</t>
  </si>
  <si>
    <t>Methanol ze syntetického plynu</t>
  </si>
  <si>
    <t>Pneumatické třídění</t>
  </si>
  <si>
    <t>Frakcionace získaných ropných plynů (NGL)</t>
  </si>
  <si>
    <t>Čištění spalin</t>
  </si>
  <si>
    <t>Čištění a komprese palivového plynu na prodej</t>
  </si>
  <si>
    <t>Odsolování mořské vody</t>
  </si>
  <si>
    <t>CWT / rok</t>
  </si>
  <si>
    <t>Nástroj pro výpočet roční produkce vodíku</t>
  </si>
  <si>
    <t>Nástroj pro výpočet roční produkce syntetického plynu</t>
  </si>
  <si>
    <t>Zde zadejte údaj o roční výrobě vodíku.</t>
  </si>
  <si>
    <t>Zde zadejte objem výroby čistého vodíku v daném roce. Tento údaj je bezrozměrný.</t>
  </si>
  <si>
    <t>Výsledek tohoto nástroje vepiště do tabulky pro výpočet kompenzace.</t>
  </si>
  <si>
    <t>Zde zadejte údaje o roční výrobě syntetického plynu.</t>
  </si>
  <si>
    <t>Výsledky uvedené níže jsou proto vynásobeny koeficientem 1000.</t>
  </si>
  <si>
    <t>Důležitá poznámka: Vykázané hodnoty uvedené výše jsou vyjádřeny v kilotunách, avšak produkce je vyjádřena v t CO2 / CWT, přičemž CWT se vyjadřuje v tunách.</t>
  </si>
  <si>
    <t>Nástroj pro výpočet produkce pro dílčí zařízení pro produkty rafinérií</t>
  </si>
  <si>
    <t>Pecní saze</t>
  </si>
  <si>
    <t>Ulice, číslo:</t>
  </si>
  <si>
    <t>Město:</t>
  </si>
  <si>
    <t>E-mail:</t>
  </si>
  <si>
    <t>Telefon:</t>
  </si>
  <si>
    <t>Název společnosti:</t>
  </si>
  <si>
    <t>Země:</t>
  </si>
  <si>
    <t>Pověřený zástupce ověřovatele:</t>
  </si>
  <si>
    <t>E-mailová adresa:</t>
  </si>
  <si>
    <t>Telefonní číslo:</t>
  </si>
  <si>
    <t>Informace o akreditaci ověřovatele:</t>
  </si>
  <si>
    <t>Členský stát akreditace:</t>
  </si>
  <si>
    <t>Název vnitrostátního akreditačního orgánu:</t>
  </si>
  <si>
    <t>Registrační číslo vydané akreditačním orgánem:</t>
  </si>
  <si>
    <t>Výsledek: Roční produkce výrobků pro referenční úroveň produktů rafinérií, vyjádřené v CWT</t>
  </si>
  <si>
    <t>Roční produkce rafinérií</t>
  </si>
  <si>
    <t>Výsledek: Roční produkce syntetického plynu v přepočtu na tuny s 47% obsahem vodíku</t>
  </si>
  <si>
    <t>Výsledek: Roční produkce vodíku v přepočtu na tuny 100 % H2</t>
  </si>
  <si>
    <t>Ref.údaje</t>
  </si>
  <si>
    <t>Rok</t>
  </si>
  <si>
    <t>Spotřeba elektřiny v MWh</t>
  </si>
  <si>
    <t>Spotřeba elektřiny v zařízení</t>
  </si>
  <si>
    <t>Spotřeba elektřiny</t>
  </si>
  <si>
    <t>Celková spotřeba elektřiny</t>
  </si>
  <si>
    <t>Těžba ostatních neželezných rud</t>
  </si>
  <si>
    <t>Těžba železných rud</t>
  </si>
  <si>
    <t>Výroba olejů a tuků</t>
  </si>
  <si>
    <t>Výroba sladu</t>
  </si>
  <si>
    <t>Úprava a spřádání textilních vláken a příze</t>
  </si>
  <si>
    <t>Výroba dýh a desek na bázi dřeva</t>
  </si>
  <si>
    <t>Výroba hnojiv a dusíkatých sloučenin</t>
  </si>
  <si>
    <t>Výroba syntetického kaučuku v primárních formách</t>
  </si>
  <si>
    <t>Výroba chemických vláken</t>
  </si>
  <si>
    <t>Výroba plochého skla</t>
  </si>
  <si>
    <t>Výroba dutého skla</t>
  </si>
  <si>
    <t>Tažení ocelového drátu za studena</t>
  </si>
  <si>
    <t>Výroba baterií a akumulátorů</t>
  </si>
  <si>
    <t>FORMULÁŘ PRO PŘEDKLÁDÁNÍ PROVOZNÍCH ÚDAJŮ ZA ROK 2025</t>
  </si>
  <si>
    <t>Výroba jiných základních organických chemických látek</t>
  </si>
  <si>
    <r>
      <t>Tento list vyplňují pouze žadatelé ze způsobilých sektorů dle přílohy I</t>
    </r>
    <r>
      <rPr>
        <b/>
        <sz val="9"/>
        <color rgb="FFFF0000"/>
        <rFont val="Arial"/>
        <family val="2"/>
        <charset val="238"/>
      </rPr>
      <t xml:space="preserve"> tabulky 1</t>
    </r>
    <r>
      <rPr>
        <sz val="9"/>
        <color rgb="FFFF0000"/>
        <rFont val="Arial"/>
        <family val="2"/>
        <charset val="238"/>
      </rPr>
      <t xml:space="preserve"> Sdělení komise, kterým se mění Pokyny k některým opatřením státní podpory v souvislosti se systémem obchodování s povolenkami na emise skleníkových plynů po roce 2021 (C/2026/196) (stávající způsobilé sektory už před revizí Pokynů od roku 2020). </t>
    </r>
  </si>
  <si>
    <r>
      <t>Tento list vyplňují pouze žadatelé ze způsobilých sektorů dle přílohy I</t>
    </r>
    <r>
      <rPr>
        <b/>
        <sz val="9"/>
        <color rgb="FFFF0000"/>
        <rFont val="Arial"/>
        <family val="2"/>
        <charset val="238"/>
      </rPr>
      <t xml:space="preserve"> tabulky 2</t>
    </r>
    <r>
      <rPr>
        <sz val="9"/>
        <color rgb="FFFF0000"/>
        <rFont val="Arial"/>
        <family val="2"/>
        <charset val="238"/>
      </rPr>
      <t xml:space="preserve"> Sdělení komise, kterým se mění Pokyny k některým opatřením státní podpory v souvislosti se systémem obchodování s povolenkami na emise skleníkových plynů po roce 2021 (C/2026/196) (nové způsobilé sektory dle revize Pokynů od roku 2025). </t>
    </r>
  </si>
  <si>
    <t xml:space="preserve">Upozornění: Nově způsobilé sektory dle revize Pokynů Komise mají být implementovány do národní legislativy formou novelizace nařízení vlády č. 565/2020 Sb. Vyplněním tohoto formuláře provozních údajů nevzniká nárok na kompenzace nepřímých nákladů. Posouzení nároku na kompenzace je možné až při vyřizování žádosti, která se podává do 30. září 2026 Ministerstvu průmyslu a obchodu, dle platné legislativy. </t>
  </si>
  <si>
    <t>Výroba plastů v primárních formách (kromě pododvětví v Tabulce 1 revidovaných Pokynů)</t>
  </si>
  <si>
    <t>Výroba keramických obkladaček a dlaždic</t>
  </si>
  <si>
    <t>Výroba skleněných vláken (kromě pododvětví v Tabulce 1 revidovaných Pokynů)</t>
  </si>
  <si>
    <t>Tažení ocelových tyčí za studena</t>
  </si>
  <si>
    <t>Pododvětví chemických výrobků (směsi alkylbenzenů a alkylnaftalenů)</t>
  </si>
  <si>
    <t>Pododvětví v rámci odvětví výroby ostatních nekovových minerálních výrobků - Strusková vlna, horninová vlna a podobné minerální vlny (kromě skleněné vlny) a jejich směsi volně ložené, v listech nebo svitcích</t>
  </si>
  <si>
    <t>Výroba barviv a pigmentů</t>
  </si>
  <si>
    <t>Výroba netkaných textilií a výrobků z nich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</si>
</sst>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č&quot;_-;\-* #,##0\ &quot;Kč&quot;_-;_-* &quot;-&quot;\ &quot;Kč&quot;_-;_-@_-"/>
    <numFmt numFmtId="44" formatCode="_-* #,##0.00\ &quot;Kč&quot;_-;\-* #,##0.00\ &quot;Kč&quot;_-;_-* &quot;-&quot;??\ &quot;Kč&quot;_-;_-@_-"/>
    <numFmt numFmtId="164" formatCode="_-* #,##0.00\ _€_-;\-* #,##0.00\ _€_-;_-* &quot;-&quot;??\ _€_-;_-@_-"/>
    <numFmt numFmtId="165" formatCode="0.000"/>
    <numFmt numFmtId="166" formatCode="#,##0.000"/>
    <numFmt numFmtId="167" formatCode="#,##0_ ;[Red]\-#,##0\ "/>
    <numFmt numFmtId="168" formatCode="#,##0.00_ ;[Red]\-#,##0.00\ "/>
    <numFmt numFmtId="169" formatCode="#,##0.0000_ ;[Red]\-#,##0.0000\ "/>
    <numFmt numFmtId="170" formatCode="0.00000"/>
  </numFmts>
  <fonts count="32" x14ac:knownFonts="1">
    <font>
      <sz val="11"/>
      <color theme="1"/>
      <name val="Calibri"/>
      <family val="2"/>
      <charset val="238"/>
      <scheme val="minor"/>
    </font>
    <font>
      <sz val="8"/>
      <color theme="1"/>
      <name val="Calibri"/>
      <family val="2"/>
      <charset val="238"/>
      <scheme val="minor"/>
    </font>
    <font>
      <sz val="11"/>
      <color theme="1"/>
      <name val="Calibri"/>
      <family val="2"/>
      <charset val="238"/>
      <scheme val="minor"/>
    </font>
    <font>
      <b/>
      <sz val="10"/>
      <color theme="1"/>
      <name val="Arial"/>
      <family val="2"/>
    </font>
    <font>
      <u/>
      <sz val="11"/>
      <color theme="10"/>
      <name val="Calibri"/>
      <family val="2"/>
      <scheme val="minor"/>
    </font>
    <font>
      <b/>
      <sz val="10"/>
      <color rgb="FF000000"/>
      <name val="Times New Roman"/>
      <family val="1"/>
      <charset val="238"/>
    </font>
    <font>
      <b/>
      <sz val="11"/>
      <color theme="1"/>
      <name val="Arial"/>
      <family val="2"/>
      <charset val="238"/>
    </font>
    <font>
      <sz val="11"/>
      <color theme="1"/>
      <name val="Arial"/>
      <family val="2"/>
      <charset val="238"/>
    </font>
    <font>
      <b/>
      <sz val="10"/>
      <color theme="1"/>
      <name val="Arial"/>
      <family val="2"/>
      <charset val="238"/>
    </font>
    <font>
      <b/>
      <sz val="10"/>
      <name val="Arial"/>
      <family val="2"/>
      <charset val="238"/>
    </font>
    <font>
      <sz val="9"/>
      <color theme="1"/>
      <name val="Arial"/>
      <family val="2"/>
      <charset val="238"/>
    </font>
    <font>
      <b/>
      <sz val="9"/>
      <color theme="1"/>
      <name val="Arial"/>
      <family val="2"/>
      <charset val="238"/>
    </font>
    <font>
      <sz val="9"/>
      <name val="Arial"/>
      <family val="2"/>
      <charset val="238"/>
    </font>
    <font>
      <b/>
      <sz val="9"/>
      <name val="Arial"/>
      <family val="2"/>
      <charset val="238"/>
    </font>
    <font>
      <sz val="10"/>
      <color theme="1"/>
      <name val="Arial"/>
      <family val="2"/>
      <charset val="238"/>
    </font>
    <font>
      <b/>
      <sz val="12"/>
      <color theme="1"/>
      <name val="Arial"/>
      <family val="2"/>
      <charset val="238"/>
    </font>
    <font>
      <b/>
      <sz val="9"/>
      <color indexed="9"/>
      <name val="Arial"/>
      <family val="2"/>
      <charset val="238"/>
    </font>
    <font>
      <b/>
      <sz val="10"/>
      <color theme="0"/>
      <name val="Arial"/>
      <family val="2"/>
      <charset val="238"/>
    </font>
    <font>
      <sz val="12"/>
      <color theme="1"/>
      <name val="Arial"/>
      <family val="2"/>
      <charset val="238"/>
    </font>
    <font>
      <b/>
      <vertAlign val="subscript"/>
      <sz val="9"/>
      <color theme="1"/>
      <name val="Arial"/>
      <family val="2"/>
      <charset val="238"/>
    </font>
    <font>
      <b/>
      <sz val="9"/>
      <color theme="0"/>
      <name val="Arial"/>
      <family val="2"/>
      <charset val="238"/>
    </font>
    <font>
      <u/>
      <sz val="9"/>
      <color theme="10"/>
      <name val="Arial"/>
      <family val="2"/>
      <charset val="238"/>
    </font>
    <font>
      <b/>
      <vertAlign val="subscript"/>
      <sz val="12"/>
      <color theme="1"/>
      <name val="Arial"/>
      <family val="2"/>
      <charset val="238"/>
    </font>
    <font>
      <b/>
      <sz val="11"/>
      <color rgb="FF000000"/>
      <name val="Arial"/>
      <family val="2"/>
      <charset val="238"/>
    </font>
    <font>
      <sz val="10"/>
      <name val="Arial"/>
      <family val="2"/>
    </font>
    <font>
      <i/>
      <sz val="8"/>
      <color indexed="62"/>
      <name val="Arial"/>
      <family val="2"/>
    </font>
    <font>
      <b/>
      <sz val="10"/>
      <name val="Arial"/>
      <family val="2"/>
    </font>
    <font>
      <sz val="10"/>
      <color theme="1"/>
      <name val="Times New Roman"/>
      <family val="1"/>
      <charset val="238"/>
    </font>
    <font>
      <i/>
      <sz val="8"/>
      <color theme="1" tint="0.34998626667073579"/>
      <name val="Arial"/>
      <family val="2"/>
    </font>
    <font>
      <b/>
      <i/>
      <sz val="8"/>
      <color theme="1" tint="0.34998626667073579"/>
      <name val="Arial"/>
      <family val="2"/>
    </font>
    <font>
      <sz val="9"/>
      <color rgb="FFFF0000"/>
      <name val="Arial"/>
      <family val="2"/>
      <charset val="238"/>
    </font>
    <font>
      <b/>
      <sz val="9"/>
      <color rgb="FFFF0000"/>
      <name val="Arial"/>
      <family val="2"/>
      <charset val="238"/>
    </font>
  </fonts>
  <fills count="11">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rgb="FFCCFFFF"/>
        <bgColor indexed="64"/>
      </patternFill>
    </fill>
    <fill>
      <patternFill patternType="solid">
        <fgColor rgb="FFC0C0C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rgb="FF000000"/>
      </top>
      <bottom style="medium">
        <color rgb="FF000000"/>
      </bottom>
      <diagonal/>
    </border>
    <border>
      <left/>
      <right/>
      <top/>
      <bottom style="medium">
        <color rgb="FF000000"/>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ck">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303">
    <xf numFmtId="0" fontId="0" fillId="0" borderId="0" xfId="0"/>
    <xf numFmtId="0" fontId="1" fillId="0" borderId="0" xfId="0" applyFont="1"/>
    <xf numFmtId="0" fontId="5" fillId="0" borderId="35" xfId="0" applyFont="1" applyBorder="1" applyAlignment="1">
      <alignment vertical="top" wrapText="1"/>
    </xf>
    <xf numFmtId="0" fontId="5" fillId="6" borderId="0" xfId="0" applyFont="1" applyFill="1" applyAlignment="1">
      <alignment vertical="top" wrapText="1"/>
    </xf>
    <xf numFmtId="0" fontId="5" fillId="0" borderId="0" xfId="0" applyFont="1" applyAlignment="1">
      <alignment vertical="top" wrapText="1"/>
    </xf>
    <xf numFmtId="0" fontId="5" fillId="0" borderId="36" xfId="0" applyFont="1" applyBorder="1" applyAlignment="1">
      <alignment vertical="top" wrapText="1"/>
    </xf>
    <xf numFmtId="0" fontId="5" fillId="0" borderId="35" xfId="0" applyFont="1" applyBorder="1" applyAlignment="1">
      <alignment horizontal="center" vertical="top" wrapText="1"/>
    </xf>
    <xf numFmtId="0" fontId="10" fillId="0" borderId="0" xfId="0" applyFont="1" applyAlignment="1">
      <alignment horizontal="left"/>
    </xf>
    <xf numFmtId="0" fontId="12" fillId="2" borderId="0" xfId="0" applyFont="1" applyFill="1"/>
    <xf numFmtId="0" fontId="12" fillId="5" borderId="0" xfId="0" applyFont="1" applyFill="1" applyAlignment="1">
      <alignment vertical="top"/>
    </xf>
    <xf numFmtId="0" fontId="12" fillId="4" borderId="0" xfId="0" applyFont="1" applyFill="1" applyAlignment="1">
      <alignment vertical="top"/>
    </xf>
    <xf numFmtId="0" fontId="10" fillId="0" borderId="0" xfId="0" applyFont="1" applyAlignment="1">
      <alignment vertical="top" wrapText="1"/>
    </xf>
    <xf numFmtId="0" fontId="10" fillId="2" borderId="0" xfId="0" applyFont="1" applyFill="1"/>
    <xf numFmtId="0" fontId="12" fillId="5" borderId="0" xfId="0" applyFont="1" applyFill="1"/>
    <xf numFmtId="0" fontId="12" fillId="2" borderId="5" xfId="0" applyFont="1" applyFill="1" applyBorder="1" applyAlignment="1">
      <alignment horizontal="right" vertical="top" indent="1"/>
    </xf>
    <xf numFmtId="0" fontId="12" fillId="2" borderId="0" xfId="0" applyFont="1" applyFill="1" applyAlignment="1">
      <alignment horizontal="right" vertical="top" indent="1"/>
    </xf>
    <xf numFmtId="0" fontId="12" fillId="2" borderId="8" xfId="0" applyFont="1" applyFill="1" applyBorder="1" applyAlignment="1">
      <alignment horizontal="right" vertical="top" indent="1"/>
    </xf>
    <xf numFmtId="0" fontId="10" fillId="0" borderId="8" xfId="0" applyFont="1" applyBorder="1" applyAlignment="1">
      <alignment horizontal="left"/>
    </xf>
    <xf numFmtId="0" fontId="11" fillId="4" borderId="0" xfId="0" applyFont="1" applyFill="1" applyAlignment="1">
      <alignment horizontal="left"/>
    </xf>
    <xf numFmtId="0" fontId="10" fillId="4" borderId="0" xfId="0" applyFont="1" applyFill="1" applyAlignment="1">
      <alignment horizontal="left"/>
    </xf>
    <xf numFmtId="0" fontId="11" fillId="4" borderId="0" xfId="0" applyFont="1" applyFill="1" applyAlignment="1" applyProtection="1">
      <alignment horizontal="left"/>
      <protection locked="0" hidden="1"/>
    </xf>
    <xf numFmtId="0" fontId="12" fillId="2" borderId="5" xfId="0" applyFont="1" applyFill="1" applyBorder="1" applyAlignment="1">
      <alignment vertical="top" wrapText="1"/>
    </xf>
    <xf numFmtId="0" fontId="12" fillId="2" borderId="0" xfId="0" applyFont="1" applyFill="1" applyAlignment="1">
      <alignment vertical="top" wrapText="1"/>
    </xf>
    <xf numFmtId="0" fontId="12" fillId="2" borderId="8" xfId="0" applyFont="1" applyFill="1" applyBorder="1" applyAlignment="1">
      <alignment vertical="top" wrapText="1"/>
    </xf>
    <xf numFmtId="0" fontId="9" fillId="2" borderId="0" xfId="0" applyFont="1" applyFill="1" applyAlignment="1">
      <alignment vertical="center" wrapText="1"/>
    </xf>
    <xf numFmtId="0" fontId="10" fillId="4" borderId="0" xfId="0" applyFont="1" applyFill="1" applyAlignment="1">
      <alignment horizontal="center"/>
    </xf>
    <xf numFmtId="0" fontId="6" fillId="4" borderId="0" xfId="0" applyFont="1" applyFill="1" applyAlignment="1">
      <alignment horizontal="center" vertical="center" wrapText="1"/>
    </xf>
    <xf numFmtId="0" fontId="7" fillId="4" borderId="0" xfId="0" applyFont="1" applyFill="1" applyAlignment="1">
      <alignment horizontal="center" vertical="center" wrapText="1"/>
    </xf>
    <xf numFmtId="0" fontId="10" fillId="4" borderId="0" xfId="0" applyFont="1" applyFill="1" applyAlignment="1">
      <alignment horizontal="center" vertical="center"/>
    </xf>
    <xf numFmtId="0" fontId="9" fillId="2" borderId="0" xfId="0" applyFont="1" applyFill="1" applyAlignment="1">
      <alignment wrapText="1"/>
    </xf>
    <xf numFmtId="0" fontId="10" fillId="4" borderId="0" xfId="0" applyFont="1" applyFill="1" applyProtection="1">
      <protection hidden="1"/>
    </xf>
    <xf numFmtId="0" fontId="10" fillId="4" borderId="0" xfId="0" applyFont="1" applyFill="1"/>
    <xf numFmtId="0" fontId="11" fillId="4" borderId="1"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0" fontId="12" fillId="4" borderId="0" xfId="0" applyFont="1" applyFill="1" applyProtection="1">
      <protection hidden="1"/>
    </xf>
    <xf numFmtId="0" fontId="11" fillId="4" borderId="0" xfId="0" applyFont="1" applyFill="1" applyAlignment="1" applyProtection="1">
      <alignment vertical="center" wrapText="1"/>
      <protection hidden="1"/>
    </xf>
    <xf numFmtId="9" fontId="10" fillId="4" borderId="0" xfId="2" applyFont="1" applyFill="1" applyBorder="1" applyProtection="1">
      <protection hidden="1"/>
    </xf>
    <xf numFmtId="0" fontId="10" fillId="4" borderId="0" xfId="0" applyFont="1" applyFill="1" applyAlignment="1" applyProtection="1">
      <alignment horizontal="center"/>
      <protection hidden="1"/>
    </xf>
    <xf numFmtId="0" fontId="11" fillId="4" borderId="0" xfId="0" applyFont="1" applyFill="1" applyAlignment="1" applyProtection="1">
      <alignment horizontal="center"/>
      <protection hidden="1"/>
    </xf>
    <xf numFmtId="0" fontId="11" fillId="4" borderId="0" xfId="0" applyFont="1" applyFill="1" applyProtection="1">
      <protection hidden="1"/>
    </xf>
    <xf numFmtId="0" fontId="10" fillId="4" borderId="0" xfId="0" applyFont="1" applyFill="1" applyAlignment="1" applyProtection="1">
      <alignment horizontal="center" vertical="center" wrapText="1"/>
      <protection hidden="1"/>
    </xf>
    <xf numFmtId="0" fontId="10" fillId="4" borderId="29" xfId="0" applyFont="1" applyFill="1" applyBorder="1" applyAlignment="1" applyProtection="1">
      <alignment horizontal="center" vertical="center" wrapText="1" shrinkToFit="1"/>
      <protection hidden="1"/>
    </xf>
    <xf numFmtId="165" fontId="10" fillId="4" borderId="29" xfId="0" applyNumberFormat="1" applyFont="1" applyFill="1" applyBorder="1" applyAlignment="1" applyProtection="1">
      <alignment horizontal="center" vertical="center" wrapText="1" shrinkToFit="1"/>
      <protection locked="0" hidden="1"/>
    </xf>
    <xf numFmtId="0" fontId="10" fillId="4" borderId="22" xfId="0" applyFont="1" applyFill="1" applyBorder="1" applyAlignment="1" applyProtection="1">
      <alignment horizontal="center" vertical="center" wrapText="1" shrinkToFit="1"/>
      <protection hidden="1"/>
    </xf>
    <xf numFmtId="165" fontId="10" fillId="4" borderId="22" xfId="0" applyNumberFormat="1" applyFont="1" applyFill="1" applyBorder="1" applyAlignment="1" applyProtection="1">
      <alignment horizontal="center" vertical="center" wrapText="1" shrinkToFit="1"/>
      <protection locked="0" hidden="1"/>
    </xf>
    <xf numFmtId="0" fontId="10" fillId="4" borderId="24" xfId="0" applyFont="1" applyFill="1" applyBorder="1" applyAlignment="1" applyProtection="1">
      <alignment horizontal="center" vertical="center" wrapText="1" shrinkToFit="1"/>
      <protection hidden="1"/>
    </xf>
    <xf numFmtId="165" fontId="10" fillId="4" borderId="24" xfId="0" applyNumberFormat="1" applyFont="1" applyFill="1" applyBorder="1" applyAlignment="1" applyProtection="1">
      <alignment horizontal="center" vertical="center" wrapText="1" shrinkToFit="1"/>
      <protection locked="0" hidden="1"/>
    </xf>
    <xf numFmtId="0" fontId="16" fillId="4" borderId="0" xfId="0" applyFont="1" applyFill="1" applyAlignment="1" applyProtection="1">
      <alignment vertical="top" wrapText="1"/>
      <protection hidden="1"/>
    </xf>
    <xf numFmtId="0" fontId="11" fillId="4" borderId="9" xfId="0" applyFont="1" applyFill="1" applyBorder="1" applyAlignment="1" applyProtection="1">
      <alignment horizontal="center" vertical="center"/>
      <protection hidden="1"/>
    </xf>
    <xf numFmtId="0" fontId="12" fillId="4" borderId="0" xfId="0" applyFont="1" applyFill="1" applyAlignment="1" applyProtection="1">
      <alignment horizontal="center"/>
      <protection hidden="1"/>
    </xf>
    <xf numFmtId="42" fontId="10" fillId="4" borderId="0" xfId="0" applyNumberFormat="1" applyFont="1" applyFill="1" applyAlignment="1">
      <alignment horizontal="center"/>
    </xf>
    <xf numFmtId="0" fontId="10" fillId="4" borderId="0" xfId="0" applyFont="1" applyFill="1" applyAlignment="1" applyProtection="1">
      <alignment vertical="center"/>
      <protection hidden="1"/>
    </xf>
    <xf numFmtId="0" fontId="10" fillId="4" borderId="0" xfId="0" applyFont="1" applyFill="1" applyAlignment="1">
      <alignment vertical="center"/>
    </xf>
    <xf numFmtId="0" fontId="10" fillId="4" borderId="0" xfId="0" applyFont="1" applyFill="1" applyAlignment="1" applyProtection="1">
      <alignment horizontal="center" vertical="center"/>
      <protection hidden="1"/>
    </xf>
    <xf numFmtId="0" fontId="8" fillId="4" borderId="0" xfId="0" applyFont="1" applyFill="1" applyAlignment="1">
      <alignment horizontal="left" vertical="center"/>
    </xf>
    <xf numFmtId="0" fontId="9" fillId="4" borderId="0" xfId="0" applyFont="1" applyFill="1" applyAlignment="1">
      <alignment wrapText="1"/>
    </xf>
    <xf numFmtId="0" fontId="8" fillId="4" borderId="0" xfId="0" applyFont="1" applyFill="1" applyAlignment="1" applyProtection="1">
      <alignment vertical="center" wrapText="1"/>
      <protection hidden="1"/>
    </xf>
    <xf numFmtId="0" fontId="17" fillId="9" borderId="0" xfId="0" applyFont="1" applyFill="1" applyAlignment="1">
      <alignment horizontal="left" vertical="center"/>
    </xf>
    <xf numFmtId="0" fontId="8" fillId="4" borderId="0" xfId="0" applyFont="1" applyFill="1" applyAlignment="1" applyProtection="1">
      <alignment vertical="center"/>
      <protection hidden="1"/>
    </xf>
    <xf numFmtId="0" fontId="9" fillId="4" borderId="0" xfId="0" applyFont="1" applyFill="1" applyAlignment="1" applyProtection="1">
      <alignment vertical="center"/>
      <protection hidden="1"/>
    </xf>
    <xf numFmtId="0" fontId="11" fillId="0" borderId="8" xfId="0" applyFont="1" applyBorder="1" applyAlignment="1">
      <alignment horizontal="center"/>
    </xf>
    <xf numFmtId="0" fontId="10" fillId="4" borderId="5"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27"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1" fillId="4" borderId="9"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0" fillId="4" borderId="0" xfId="0" applyFill="1"/>
    <xf numFmtId="0" fontId="0" fillId="4" borderId="0" xfId="0" applyFill="1" applyProtection="1">
      <protection hidden="1"/>
    </xf>
    <xf numFmtId="0" fontId="11" fillId="4" borderId="0" xfId="0" applyFont="1" applyFill="1" applyAlignment="1" applyProtection="1">
      <alignment wrapText="1"/>
      <protection hidden="1"/>
    </xf>
    <xf numFmtId="0" fontId="21" fillId="4" borderId="0" xfId="3" applyFont="1" applyFill="1" applyBorder="1" applyAlignment="1" applyProtection="1">
      <alignment horizontal="center" vertical="center"/>
      <protection hidden="1"/>
    </xf>
    <xf numFmtId="49" fontId="11" fillId="4" borderId="0" xfId="0" applyNumberFormat="1" applyFont="1" applyFill="1" applyAlignment="1" applyProtection="1">
      <alignment horizontal="right"/>
      <protection hidden="1"/>
    </xf>
    <xf numFmtId="0" fontId="6" fillId="4" borderId="0" xfId="0" applyFont="1" applyFill="1" applyAlignment="1" applyProtection="1">
      <alignment horizontal="center" vertical="center" wrapText="1"/>
      <protection hidden="1"/>
    </xf>
    <xf numFmtId="0" fontId="6" fillId="4" borderId="18"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left" vertical="center" wrapText="1"/>
      <protection hidden="1"/>
    </xf>
    <xf numFmtId="0" fontId="20" fillId="4" borderId="0" xfId="0" applyFont="1" applyFill="1" applyAlignment="1">
      <alignment horizontal="left" vertical="center"/>
    </xf>
    <xf numFmtId="0" fontId="10" fillId="4" borderId="0" xfId="0" applyFont="1" applyFill="1" applyAlignment="1" applyProtection="1">
      <alignment wrapText="1"/>
      <protection hidden="1"/>
    </xf>
    <xf numFmtId="14" fontId="11" fillId="4" borderId="0" xfId="0" quotePrefix="1" applyNumberFormat="1" applyFont="1" applyFill="1" applyProtection="1">
      <protection hidden="1"/>
    </xf>
    <xf numFmtId="0" fontId="10" fillId="4" borderId="18" xfId="0" applyFont="1" applyFill="1" applyBorder="1" applyAlignment="1" applyProtection="1">
      <alignment wrapText="1"/>
      <protection hidden="1"/>
    </xf>
    <xf numFmtId="0" fontId="10" fillId="4" borderId="5" xfId="0" applyFont="1" applyFill="1" applyBorder="1" applyAlignment="1" applyProtection="1">
      <alignment horizontal="center" vertical="center" wrapText="1"/>
      <protection hidden="1"/>
    </xf>
    <xf numFmtId="0" fontId="10" fillId="3" borderId="30" xfId="0" applyFont="1" applyFill="1" applyBorder="1" applyAlignment="1" applyProtection="1">
      <alignment horizontal="right" vertical="center"/>
      <protection locked="0" hidden="1"/>
    </xf>
    <xf numFmtId="0" fontId="10" fillId="3" borderId="34" xfId="0" applyFont="1" applyFill="1" applyBorder="1" applyAlignment="1" applyProtection="1">
      <alignment horizontal="right" vertical="center"/>
      <protection locked="0" hidden="1"/>
    </xf>
    <xf numFmtId="0" fontId="10" fillId="3" borderId="29" xfId="0" applyFont="1" applyFill="1" applyBorder="1" applyAlignment="1" applyProtection="1">
      <alignment horizontal="right" vertical="center"/>
      <protection locked="0" hidden="1"/>
    </xf>
    <xf numFmtId="0" fontId="10" fillId="3" borderId="22" xfId="0" applyFont="1" applyFill="1" applyBorder="1" applyAlignment="1" applyProtection="1">
      <alignment horizontal="right" vertical="center"/>
      <protection locked="0" hidden="1"/>
    </xf>
    <xf numFmtId="0" fontId="10" fillId="3" borderId="24" xfId="0" applyFont="1" applyFill="1" applyBorder="1" applyAlignment="1" applyProtection="1">
      <alignment horizontal="right" vertical="center"/>
      <protection locked="0" hidden="1"/>
    </xf>
    <xf numFmtId="165" fontId="11" fillId="4" borderId="0" xfId="0" applyNumberFormat="1" applyFont="1" applyFill="1" applyAlignment="1">
      <alignment vertical="center"/>
    </xf>
    <xf numFmtId="0" fontId="15" fillId="4" borderId="0" xfId="0" applyFont="1" applyFill="1" applyAlignment="1" applyProtection="1">
      <alignment vertical="center" wrapText="1"/>
      <protection hidden="1"/>
    </xf>
    <xf numFmtId="0" fontId="10" fillId="7" borderId="21" xfId="0" applyFont="1" applyFill="1" applyBorder="1" applyAlignment="1" applyProtection="1">
      <alignment horizontal="left"/>
      <protection locked="0" hidden="1"/>
    </xf>
    <xf numFmtId="0" fontId="11" fillId="7" borderId="27" xfId="0" applyFont="1" applyFill="1" applyBorder="1" applyAlignment="1" applyProtection="1">
      <alignment horizontal="left"/>
      <protection locked="0" hidden="1"/>
    </xf>
    <xf numFmtId="0" fontId="10" fillId="4" borderId="28" xfId="0" applyFont="1" applyFill="1" applyBorder="1" applyAlignment="1" applyProtection="1">
      <alignment horizontal="center" vertical="center" shrinkToFit="1"/>
      <protection hidden="1"/>
    </xf>
    <xf numFmtId="0" fontId="10" fillId="4" borderId="25" xfId="0" applyFont="1" applyFill="1" applyBorder="1" applyAlignment="1" applyProtection="1">
      <alignment horizontal="center" vertical="center" shrinkToFit="1"/>
      <protection hidden="1"/>
    </xf>
    <xf numFmtId="0" fontId="10" fillId="4" borderId="26" xfId="0" applyFont="1" applyFill="1" applyBorder="1" applyAlignment="1" applyProtection="1">
      <alignment horizontal="center" vertical="center" shrinkToFit="1"/>
      <protection hidden="1"/>
    </xf>
    <xf numFmtId="0" fontId="12" fillId="4" borderId="8" xfId="0" applyFont="1" applyFill="1" applyBorder="1" applyProtection="1">
      <protection hidden="1"/>
    </xf>
    <xf numFmtId="0" fontId="12" fillId="4" borderId="3" xfId="0" applyFont="1" applyFill="1" applyBorder="1" applyProtection="1">
      <protection hidden="1"/>
    </xf>
    <xf numFmtId="0" fontId="12" fillId="4" borderId="4" xfId="0" applyFont="1" applyFill="1" applyBorder="1" applyProtection="1">
      <protection hidden="1"/>
    </xf>
    <xf numFmtId="0" fontId="0" fillId="2" borderId="0" xfId="0" applyFill="1"/>
    <xf numFmtId="0" fontId="24" fillId="2" borderId="0" xfId="0" applyFont="1" applyFill="1"/>
    <xf numFmtId="0" fontId="24" fillId="2" borderId="0" xfId="0" applyFont="1" applyFill="1" applyAlignment="1">
      <alignment vertical="top"/>
    </xf>
    <xf numFmtId="0" fontId="26" fillId="2" borderId="0" xfId="0" applyFont="1" applyFill="1" applyAlignment="1">
      <alignment horizontal="center" vertical="top"/>
    </xf>
    <xf numFmtId="0" fontId="25" fillId="2" borderId="0" xfId="0" applyFont="1" applyFill="1" applyAlignment="1">
      <alignment horizontal="left" vertical="top"/>
    </xf>
    <xf numFmtId="0" fontId="26" fillId="2" borderId="8" xfId="0" applyFont="1" applyFill="1" applyBorder="1" applyAlignment="1">
      <alignment vertical="top"/>
    </xf>
    <xf numFmtId="0" fontId="26" fillId="2" borderId="8" xfId="0" applyFont="1" applyFill="1" applyBorder="1" applyAlignment="1">
      <alignment horizontal="right" vertical="top" indent="1"/>
    </xf>
    <xf numFmtId="0" fontId="24" fillId="2" borderId="3" xfId="0" applyFont="1" applyFill="1" applyBorder="1" applyAlignment="1">
      <alignment vertical="top" wrapText="1"/>
    </xf>
    <xf numFmtId="0" fontId="24" fillId="2" borderId="3" xfId="0" applyFont="1" applyFill="1" applyBorder="1" applyAlignment="1">
      <alignment horizontal="center" vertical="top"/>
    </xf>
    <xf numFmtId="0" fontId="24" fillId="2" borderId="27" xfId="0" applyFont="1" applyFill="1" applyBorder="1" applyAlignment="1">
      <alignment vertical="top" wrapText="1"/>
    </xf>
    <xf numFmtId="0" fontId="24" fillId="2" borderId="21" xfId="0" applyFont="1" applyFill="1" applyBorder="1" applyAlignment="1">
      <alignment vertical="top" wrapText="1"/>
    </xf>
    <xf numFmtId="0" fontId="24" fillId="4" borderId="23" xfId="0" applyFont="1" applyFill="1" applyBorder="1" applyAlignment="1">
      <alignment vertical="top" wrapText="1"/>
    </xf>
    <xf numFmtId="0" fontId="24" fillId="2" borderId="8" xfId="0" applyFont="1" applyFill="1" applyBorder="1" applyAlignment="1">
      <alignment vertical="top"/>
    </xf>
    <xf numFmtId="0" fontId="26" fillId="2" borderId="8" xfId="0" applyFont="1" applyFill="1" applyBorder="1" applyAlignment="1">
      <alignment horizontal="center" vertical="top"/>
    </xf>
    <xf numFmtId="0" fontId="26" fillId="2" borderId="8" xfId="0" applyFont="1" applyFill="1" applyBorder="1" applyAlignment="1">
      <alignment horizontal="left" vertical="top"/>
    </xf>
    <xf numFmtId="0" fontId="17" fillId="9" borderId="0" xfId="0" applyFont="1" applyFill="1" applyAlignment="1" applyProtection="1">
      <alignment vertical="center"/>
      <protection hidden="1"/>
    </xf>
    <xf numFmtId="0" fontId="9" fillId="4" borderId="0" xfId="0" applyFont="1" applyFill="1" applyAlignment="1" applyProtection="1">
      <alignment wrapText="1"/>
      <protection hidden="1"/>
    </xf>
    <xf numFmtId="0" fontId="27" fillId="0" borderId="59" xfId="0" applyFont="1" applyBorder="1" applyAlignment="1">
      <alignment vertical="center" wrapText="1"/>
    </xf>
    <xf numFmtId="0" fontId="27" fillId="0" borderId="60" xfId="0" applyFont="1" applyBorder="1" applyAlignment="1">
      <alignment vertical="center" wrapText="1"/>
    </xf>
    <xf numFmtId="0" fontId="27" fillId="0" borderId="0" xfId="0" applyFont="1"/>
    <xf numFmtId="0" fontId="23" fillId="0" borderId="59" xfId="0" applyFont="1" applyBorder="1" applyAlignment="1">
      <alignment vertical="center" wrapText="1"/>
    </xf>
    <xf numFmtId="0" fontId="23" fillId="0" borderId="60" xfId="0" applyFont="1" applyBorder="1" applyAlignment="1">
      <alignment vertical="center" wrapText="1"/>
    </xf>
    <xf numFmtId="0" fontId="6" fillId="0" borderId="0" xfId="0" applyFont="1"/>
    <xf numFmtId="0" fontId="23" fillId="0" borderId="0" xfId="0" applyFont="1" applyAlignment="1">
      <alignment horizontal="left" vertical="center" wrapText="1" indent="1"/>
    </xf>
    <xf numFmtId="0" fontId="26" fillId="2" borderId="10" xfId="0" applyFont="1" applyFill="1" applyBorder="1" applyAlignment="1">
      <alignment horizontal="right" vertical="top"/>
    </xf>
    <xf numFmtId="168" fontId="24" fillId="3" borderId="2" xfId="0" applyNumberFormat="1" applyFont="1" applyFill="1" applyBorder="1" applyAlignment="1" applyProtection="1">
      <alignment vertical="top"/>
      <protection locked="0"/>
    </xf>
    <xf numFmtId="169" fontId="24" fillId="3" borderId="2" xfId="0" applyNumberFormat="1" applyFont="1" applyFill="1" applyBorder="1" applyAlignment="1" applyProtection="1">
      <alignment vertical="top"/>
      <protection locked="0"/>
    </xf>
    <xf numFmtId="168" fontId="24" fillId="7" borderId="2" xfId="0" applyNumberFormat="1" applyFont="1" applyFill="1" applyBorder="1" applyAlignment="1">
      <alignment vertical="top"/>
    </xf>
    <xf numFmtId="0" fontId="24" fillId="2" borderId="58" xfId="0" applyFont="1" applyFill="1" applyBorder="1" applyAlignment="1">
      <alignment horizontal="center" vertical="center"/>
    </xf>
    <xf numFmtId="2" fontId="24" fillId="2" borderId="58" xfId="0" applyNumberFormat="1" applyFont="1" applyFill="1" applyBorder="1" applyAlignment="1">
      <alignment horizontal="right" vertical="center"/>
    </xf>
    <xf numFmtId="0" fontId="24" fillId="2" borderId="21" xfId="0" applyFont="1" applyFill="1" applyBorder="1" applyAlignment="1">
      <alignment horizontal="center" vertical="center"/>
    </xf>
    <xf numFmtId="2" fontId="24" fillId="2" borderId="21" xfId="0" applyNumberFormat="1" applyFont="1" applyFill="1" applyBorder="1" applyAlignment="1">
      <alignment horizontal="right" vertical="center"/>
    </xf>
    <xf numFmtId="0" fontId="24" fillId="2" borderId="23" xfId="0" applyFont="1" applyFill="1" applyBorder="1" applyAlignment="1">
      <alignment horizontal="center" vertical="center"/>
    </xf>
    <xf numFmtId="2" fontId="24" fillId="2" borderId="23" xfId="0" applyNumberFormat="1" applyFont="1" applyFill="1" applyBorder="1" applyAlignment="1">
      <alignment horizontal="right" vertical="center"/>
    </xf>
    <xf numFmtId="0" fontId="24" fillId="2" borderId="58" xfId="0" applyFont="1" applyFill="1" applyBorder="1" applyAlignment="1">
      <alignment vertical="top" wrapText="1"/>
    </xf>
    <xf numFmtId="166" fontId="24" fillId="3" borderId="40" xfId="0" applyNumberFormat="1" applyFont="1" applyFill="1" applyBorder="1" applyAlignment="1" applyProtection="1">
      <alignment vertical="top"/>
      <protection locked="0"/>
    </xf>
    <xf numFmtId="166" fontId="24" fillId="3" borderId="32" xfId="0" applyNumberFormat="1" applyFont="1" applyFill="1" applyBorder="1" applyAlignment="1" applyProtection="1">
      <alignment vertical="top"/>
      <protection locked="0"/>
    </xf>
    <xf numFmtId="166" fontId="24" fillId="3" borderId="34" xfId="0" applyNumberFormat="1" applyFont="1" applyFill="1" applyBorder="1" applyAlignment="1" applyProtection="1">
      <alignment vertical="top"/>
      <protection locked="0"/>
    </xf>
    <xf numFmtId="166" fontId="24" fillId="3" borderId="41" xfId="0" applyNumberFormat="1" applyFont="1" applyFill="1" applyBorder="1" applyAlignment="1" applyProtection="1">
      <alignment vertical="top"/>
      <protection locked="0"/>
    </xf>
    <xf numFmtId="167" fontId="24" fillId="7" borderId="2" xfId="0" applyNumberFormat="1" applyFont="1" applyFill="1" applyBorder="1" applyAlignment="1">
      <alignment vertical="top"/>
    </xf>
    <xf numFmtId="0" fontId="28" fillId="2" borderId="0" xfId="0" applyFont="1" applyFill="1" applyAlignment="1">
      <alignment horizontal="right" vertical="top" indent="1"/>
    </xf>
    <xf numFmtId="0" fontId="27" fillId="0" borderId="0" xfId="0" applyFont="1" applyAlignment="1">
      <alignment vertical="center" wrapText="1"/>
    </xf>
    <xf numFmtId="0" fontId="11" fillId="4" borderId="10" xfId="0" applyFont="1" applyFill="1" applyBorder="1" applyAlignment="1" applyProtection="1">
      <alignment horizontal="center" vertical="center" wrapText="1"/>
      <protection hidden="1"/>
    </xf>
    <xf numFmtId="0" fontId="10" fillId="10" borderId="49" xfId="0" applyFont="1" applyFill="1" applyBorder="1" applyAlignment="1" applyProtection="1">
      <alignment horizontal="right" vertical="center"/>
      <protection locked="0" hidden="1"/>
    </xf>
    <xf numFmtId="4" fontId="10" fillId="7" borderId="2" xfId="0" applyNumberFormat="1" applyFont="1" applyFill="1" applyBorder="1" applyAlignment="1">
      <alignment horizontal="right"/>
    </xf>
    <xf numFmtId="0" fontId="10" fillId="10" borderId="22" xfId="0" applyFont="1" applyFill="1" applyBorder="1" applyAlignment="1" applyProtection="1">
      <alignment horizontal="right" vertical="center"/>
      <protection locked="0" hidden="1"/>
    </xf>
    <xf numFmtId="0" fontId="10" fillId="10" borderId="22" xfId="0" applyFont="1" applyFill="1" applyBorder="1" applyAlignment="1">
      <alignment horizontal="right" vertical="center"/>
    </xf>
    <xf numFmtId="0" fontId="10" fillId="4" borderId="28" xfId="0" applyFont="1" applyFill="1" applyBorder="1" applyAlignment="1" applyProtection="1">
      <alignment horizontal="center" vertical="center" wrapText="1"/>
      <protection locked="0" hidden="1"/>
    </xf>
    <xf numFmtId="170" fontId="27" fillId="0" borderId="59" xfId="0" applyNumberFormat="1" applyFont="1" applyBorder="1" applyAlignment="1">
      <alignment vertical="center" wrapText="1"/>
    </xf>
    <xf numFmtId="165" fontId="27" fillId="0" borderId="59" xfId="0" applyNumberFormat="1" applyFont="1" applyBorder="1" applyAlignment="1">
      <alignment vertical="center" wrapText="1"/>
    </xf>
    <xf numFmtId="165" fontId="27" fillId="0" borderId="60" xfId="0" applyNumberFormat="1" applyFont="1" applyBorder="1" applyAlignment="1">
      <alignment vertical="center" wrapText="1"/>
    </xf>
    <xf numFmtId="0" fontId="13" fillId="4" borderId="1" xfId="0" applyFont="1" applyFill="1" applyBorder="1" applyAlignment="1" applyProtection="1">
      <alignment vertical="top" wrapText="1"/>
      <protection hidden="1"/>
    </xf>
    <xf numFmtId="0" fontId="12" fillId="4" borderId="1" xfId="0" applyFont="1" applyFill="1" applyBorder="1" applyAlignment="1" applyProtection="1">
      <alignment horizontal="left" vertical="top" wrapText="1"/>
      <protection hidden="1"/>
    </xf>
    <xf numFmtId="0" fontId="17" fillId="9" borderId="0" xfId="0" applyFont="1" applyFill="1" applyAlignment="1">
      <alignment horizontal="left" vertical="center"/>
    </xf>
    <xf numFmtId="0" fontId="11" fillId="0" borderId="11"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7" borderId="43" xfId="0" applyFont="1" applyFill="1" applyBorder="1" applyAlignment="1" applyProtection="1">
      <alignment horizontal="left" vertical="center"/>
      <protection locked="0" hidden="1"/>
    </xf>
    <xf numFmtId="0" fontId="11" fillId="7" borderId="44" xfId="0" applyFont="1" applyFill="1" applyBorder="1" applyAlignment="1" applyProtection="1">
      <alignment horizontal="left" vertical="center"/>
      <protection locked="0" hidden="1"/>
    </xf>
    <xf numFmtId="0" fontId="11" fillId="7" borderId="45" xfId="0" applyFont="1" applyFill="1" applyBorder="1" applyAlignment="1" applyProtection="1">
      <alignment horizontal="left" vertical="center"/>
      <protection locked="0" hidden="1"/>
    </xf>
    <xf numFmtId="0" fontId="11" fillId="7" borderId="46" xfId="0" applyFont="1" applyFill="1" applyBorder="1" applyAlignment="1" applyProtection="1">
      <alignment horizontal="left" vertical="center"/>
      <protection locked="0" hidden="1"/>
    </xf>
    <xf numFmtId="0" fontId="11" fillId="7" borderId="47" xfId="0" applyFont="1" applyFill="1" applyBorder="1" applyAlignment="1" applyProtection="1">
      <alignment horizontal="left" vertical="center"/>
      <protection locked="0" hidden="1"/>
    </xf>
    <xf numFmtId="0" fontId="11" fillId="7" borderId="48" xfId="0" applyFont="1" applyFill="1" applyBorder="1" applyAlignment="1" applyProtection="1">
      <alignment horizontal="left" vertical="center"/>
      <protection locked="0" hidden="1"/>
    </xf>
    <xf numFmtId="0" fontId="11" fillId="7" borderId="54" xfId="0" applyFont="1" applyFill="1" applyBorder="1" applyAlignment="1" applyProtection="1">
      <alignment horizontal="left" vertical="center"/>
      <protection locked="0" hidden="1"/>
    </xf>
    <xf numFmtId="0" fontId="11" fillId="7" borderId="55" xfId="0" applyFont="1" applyFill="1" applyBorder="1" applyAlignment="1" applyProtection="1">
      <alignment horizontal="left" vertical="center"/>
      <protection locked="0" hidden="1"/>
    </xf>
    <xf numFmtId="0" fontId="11" fillId="7" borderId="56" xfId="0" applyFont="1" applyFill="1" applyBorder="1" applyAlignment="1" applyProtection="1">
      <alignment horizontal="left" vertical="center"/>
      <protection locked="0" hidden="1"/>
    </xf>
    <xf numFmtId="0" fontId="12" fillId="4" borderId="0" xfId="0" applyFont="1" applyFill="1" applyAlignment="1">
      <alignment vertical="top" wrapText="1"/>
    </xf>
    <xf numFmtId="0" fontId="10" fillId="4" borderId="0" xfId="0" applyFont="1" applyFill="1" applyAlignment="1">
      <alignment vertical="top" wrapText="1"/>
    </xf>
    <xf numFmtId="49" fontId="12" fillId="8" borderId="21" xfId="0" applyNumberFormat="1" applyFont="1" applyFill="1" applyBorder="1" applyAlignment="1" applyProtection="1">
      <alignment horizontal="left" vertical="center"/>
      <protection locked="0"/>
    </xf>
    <xf numFmtId="0" fontId="12" fillId="4" borderId="8" xfId="0" applyFont="1" applyFill="1" applyBorder="1" applyAlignment="1">
      <alignment vertical="top" wrapText="1"/>
    </xf>
    <xf numFmtId="0" fontId="10" fillId="4" borderId="8" xfId="0" applyFont="1" applyFill="1" applyBorder="1" applyAlignment="1">
      <alignment vertical="top" wrapText="1"/>
    </xf>
    <xf numFmtId="49" fontId="12" fillId="8" borderId="23" xfId="0" applyNumberFormat="1" applyFont="1" applyFill="1" applyBorder="1" applyAlignment="1" applyProtection="1">
      <alignment horizontal="left" vertical="center"/>
      <protection locked="0"/>
    </xf>
    <xf numFmtId="0" fontId="10" fillId="0" borderId="0" xfId="0" applyFont="1" applyAlignment="1">
      <alignment horizontal="center"/>
    </xf>
    <xf numFmtId="0" fontId="12" fillId="4" borderId="0" xfId="0" applyFont="1" applyFill="1" applyAlignment="1">
      <alignment horizontal="center" vertical="top"/>
    </xf>
    <xf numFmtId="0" fontId="10" fillId="0" borderId="7" xfId="0" applyFont="1" applyBorder="1" applyAlignment="1">
      <alignment horizontal="left"/>
    </xf>
    <xf numFmtId="0" fontId="10" fillId="0" borderId="5" xfId="0" applyFont="1" applyBorder="1" applyAlignment="1">
      <alignment horizontal="left"/>
    </xf>
    <xf numFmtId="0" fontId="10" fillId="0" borderId="31" xfId="0" applyFont="1" applyBorder="1" applyAlignment="1">
      <alignment horizontal="left"/>
    </xf>
    <xf numFmtId="0" fontId="10" fillId="0" borderId="0" xfId="0" applyFont="1" applyAlignment="1">
      <alignment horizontal="left"/>
    </xf>
    <xf numFmtId="0" fontId="10" fillId="0" borderId="10" xfId="0" applyFont="1" applyBorder="1" applyAlignment="1">
      <alignment horizontal="left"/>
    </xf>
    <xf numFmtId="0" fontId="10" fillId="0" borderId="8" xfId="0" applyFont="1" applyBorder="1" applyAlignment="1">
      <alignment horizontal="left"/>
    </xf>
    <xf numFmtId="0" fontId="15"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2" fillId="4" borderId="5" xfId="0" applyFont="1" applyFill="1" applyBorder="1" applyAlignment="1">
      <alignment vertical="top" wrapText="1"/>
    </xf>
    <xf numFmtId="0" fontId="10" fillId="4" borderId="5" xfId="0" applyFont="1" applyFill="1" applyBorder="1" applyAlignment="1">
      <alignment vertical="top" wrapText="1"/>
    </xf>
    <xf numFmtId="49" fontId="12" fillId="8" borderId="27" xfId="0" applyNumberFormat="1" applyFont="1" applyFill="1" applyBorder="1" applyAlignment="1" applyProtection="1">
      <alignment horizontal="left" vertical="center"/>
      <protection locked="0"/>
    </xf>
    <xf numFmtId="0" fontId="11" fillId="4" borderId="0" xfId="0" applyFont="1" applyFill="1" applyAlignment="1">
      <alignment horizontal="center"/>
    </xf>
    <xf numFmtId="0" fontId="11" fillId="4" borderId="57" xfId="0" applyFont="1" applyFill="1" applyBorder="1" applyAlignment="1">
      <alignment horizontal="center"/>
    </xf>
    <xf numFmtId="0" fontId="12" fillId="4" borderId="0" xfId="0" applyFont="1" applyFill="1" applyAlignment="1">
      <alignment horizontal="left" vertical="top" wrapText="1"/>
    </xf>
    <xf numFmtId="0" fontId="11" fillId="4" borderId="0" xfId="0" applyFont="1" applyFill="1" applyAlignment="1">
      <alignment horizontal="center" wrapText="1"/>
    </xf>
    <xf numFmtId="0" fontId="11" fillId="4" borderId="20" xfId="0" applyFont="1" applyFill="1" applyBorder="1" applyAlignment="1">
      <alignment horizontal="center" wrapText="1"/>
    </xf>
    <xf numFmtId="0" fontId="10" fillId="4" borderId="8" xfId="0" applyFont="1" applyFill="1" applyBorder="1" applyAlignment="1">
      <alignment horizontal="center"/>
    </xf>
    <xf numFmtId="0" fontId="10" fillId="4" borderId="9" xfId="0" applyFont="1" applyFill="1" applyBorder="1" applyAlignment="1">
      <alignment horizontal="center"/>
    </xf>
    <xf numFmtId="0" fontId="10" fillId="4" borderId="5" xfId="0" applyFont="1" applyFill="1" applyBorder="1" applyAlignment="1">
      <alignment horizontal="center"/>
    </xf>
    <xf numFmtId="0" fontId="10" fillId="4" borderId="0" xfId="0" applyFont="1" applyFill="1" applyAlignment="1">
      <alignment horizontal="center"/>
    </xf>
    <xf numFmtId="0" fontId="8" fillId="4" borderId="5" xfId="0" applyFont="1" applyFill="1" applyBorder="1" applyAlignment="1">
      <alignment horizontal="left"/>
    </xf>
    <xf numFmtId="0" fontId="8" fillId="4" borderId="6" xfId="0" applyFont="1" applyFill="1" applyBorder="1" applyAlignment="1">
      <alignment horizontal="left"/>
    </xf>
    <xf numFmtId="0" fontId="14" fillId="4" borderId="0" xfId="0" applyFont="1" applyFill="1" applyAlignment="1">
      <alignment horizontal="left" vertical="center" wrapText="1"/>
    </xf>
    <xf numFmtId="0" fontId="14" fillId="4" borderId="20" xfId="0" applyFont="1" applyFill="1" applyBorder="1" applyAlignment="1">
      <alignment horizontal="left" vertical="center" wrapText="1"/>
    </xf>
    <xf numFmtId="0" fontId="12" fillId="2" borderId="8" xfId="0" applyFont="1" applyFill="1" applyBorder="1" applyAlignment="1">
      <alignment horizontal="left" vertical="top" wrapText="1"/>
    </xf>
    <xf numFmtId="49" fontId="12" fillId="7" borderId="23" xfId="0" applyNumberFormat="1" applyFont="1" applyFill="1" applyBorder="1" applyAlignment="1" applyProtection="1">
      <alignment vertical="center"/>
      <protection locked="0"/>
    </xf>
    <xf numFmtId="0" fontId="12" fillId="2" borderId="5" xfId="0" applyFont="1" applyFill="1" applyBorder="1" applyAlignment="1">
      <alignment horizontal="left" vertical="top" wrapText="1"/>
    </xf>
    <xf numFmtId="0" fontId="12" fillId="2" borderId="0" xfId="0" applyFont="1" applyFill="1" applyAlignment="1">
      <alignment horizontal="left" vertical="top" wrapText="1"/>
    </xf>
    <xf numFmtId="49" fontId="12" fillId="7" borderId="27" xfId="0" applyNumberFormat="1" applyFont="1" applyFill="1" applyBorder="1" applyAlignment="1" applyProtection="1">
      <alignment horizontal="left" vertical="center"/>
      <protection locked="0"/>
    </xf>
    <xf numFmtId="49" fontId="12" fillId="7" borderId="21" xfId="0" applyNumberFormat="1" applyFont="1" applyFill="1" applyBorder="1" applyAlignment="1" applyProtection="1">
      <alignment horizontal="left" vertical="center"/>
      <protection locked="0"/>
    </xf>
    <xf numFmtId="49" fontId="12" fillId="7" borderId="23" xfId="0" applyNumberFormat="1" applyFont="1" applyFill="1" applyBorder="1" applyAlignment="1" applyProtection="1">
      <alignment horizontal="left" vertical="center"/>
      <protection locked="0"/>
    </xf>
    <xf numFmtId="49" fontId="12" fillId="7" borderId="27" xfId="0" applyNumberFormat="1" applyFont="1" applyFill="1" applyBorder="1" applyAlignment="1" applyProtection="1">
      <alignment vertical="center"/>
      <protection locked="0"/>
    </xf>
    <xf numFmtId="0" fontId="13" fillId="2" borderId="0" xfId="0" applyFont="1" applyFill="1" applyAlignment="1">
      <alignment horizontal="left" wrapText="1"/>
    </xf>
    <xf numFmtId="49" fontId="12" fillId="7" borderId="21" xfId="0" applyNumberFormat="1" applyFont="1" applyFill="1" applyBorder="1" applyAlignment="1" applyProtection="1">
      <alignment vertical="center"/>
      <protection locked="0"/>
    </xf>
    <xf numFmtId="0" fontId="13" fillId="2" borderId="5" xfId="0" applyFont="1" applyFill="1" applyBorder="1" applyAlignment="1">
      <alignment horizontal="left"/>
    </xf>
    <xf numFmtId="0" fontId="13" fillId="2" borderId="0" xfId="0" applyFont="1" applyFill="1" applyAlignment="1">
      <alignment horizontal="left"/>
    </xf>
    <xf numFmtId="0" fontId="13" fillId="2" borderId="8" xfId="0" applyFont="1" applyFill="1" applyBorder="1" applyAlignment="1">
      <alignment horizontal="left"/>
    </xf>
    <xf numFmtId="0" fontId="9" fillId="4" borderId="1" xfId="0" applyFont="1" applyFill="1" applyBorder="1" applyAlignment="1" applyProtection="1">
      <alignment wrapText="1"/>
      <protection locked="0" hidden="1"/>
    </xf>
    <xf numFmtId="0" fontId="10" fillId="7" borderId="34" xfId="0" applyFont="1" applyFill="1" applyBorder="1" applyAlignment="1" applyProtection="1">
      <alignment horizontal="center" vertical="center" shrinkToFit="1"/>
      <protection locked="0" hidden="1"/>
    </xf>
    <xf numFmtId="0" fontId="10" fillId="7" borderId="21" xfId="0" applyFont="1" applyFill="1" applyBorder="1" applyAlignment="1" applyProtection="1">
      <alignment horizontal="center" vertical="center" shrinkToFit="1"/>
      <protection locked="0" hidden="1"/>
    </xf>
    <xf numFmtId="0" fontId="10" fillId="7" borderId="25" xfId="0" applyFont="1" applyFill="1" applyBorder="1" applyAlignment="1" applyProtection="1">
      <alignment horizontal="center" vertical="center" shrinkToFit="1"/>
      <protection locked="0" hidden="1"/>
    </xf>
    <xf numFmtId="0" fontId="13" fillId="4" borderId="1" xfId="0" applyFont="1" applyFill="1" applyBorder="1" applyAlignment="1" applyProtection="1">
      <alignment horizontal="left" vertical="top" wrapText="1"/>
      <protection hidden="1"/>
    </xf>
    <xf numFmtId="0" fontId="8" fillId="4" borderId="0" xfId="0" applyFont="1" applyFill="1" applyAlignment="1" applyProtection="1">
      <alignment horizontal="left" vertical="center" wrapText="1"/>
      <protection hidden="1"/>
    </xf>
    <xf numFmtId="0" fontId="11" fillId="4" borderId="11" xfId="0" applyFont="1" applyFill="1" applyBorder="1" applyAlignment="1" applyProtection="1">
      <alignment horizontal="center" vertical="center" wrapText="1"/>
      <protection hidden="1"/>
    </xf>
    <xf numFmtId="0" fontId="10" fillId="7" borderId="29" xfId="0" applyFont="1" applyFill="1" applyBorder="1" applyAlignment="1" applyProtection="1">
      <alignment horizontal="center" vertical="center" shrinkToFit="1"/>
      <protection locked="0" hidden="1"/>
    </xf>
    <xf numFmtId="44" fontId="10" fillId="4" borderId="30" xfId="2" applyNumberFormat="1" applyFont="1" applyFill="1" applyBorder="1" applyAlignment="1" applyProtection="1">
      <alignment horizontal="center" vertical="center"/>
    </xf>
    <xf numFmtId="44" fontId="10" fillId="4" borderId="27" xfId="2" applyNumberFormat="1" applyFont="1" applyFill="1" applyBorder="1" applyAlignment="1" applyProtection="1">
      <alignment horizontal="center" vertical="center"/>
    </xf>
    <xf numFmtId="0" fontId="11" fillId="4" borderId="10" xfId="0" applyFont="1" applyFill="1" applyBorder="1" applyAlignment="1" applyProtection="1">
      <alignment horizontal="center" vertical="center" wrapText="1"/>
      <protection hidden="1"/>
    </xf>
    <xf numFmtId="0" fontId="11" fillId="4" borderId="8" xfId="0" applyFont="1" applyFill="1" applyBorder="1" applyAlignment="1" applyProtection="1">
      <alignment horizontal="center" vertical="center" wrapText="1"/>
      <protection hidden="1"/>
    </xf>
    <xf numFmtId="0" fontId="11" fillId="4" borderId="9" xfId="0" applyFont="1" applyFill="1" applyBorder="1" applyAlignment="1" applyProtection="1">
      <alignment horizontal="center" vertical="center" wrapText="1"/>
      <protection hidden="1"/>
    </xf>
    <xf numFmtId="0" fontId="28" fillId="4" borderId="0" xfId="0" applyFont="1" applyFill="1" applyAlignment="1">
      <alignment horizontal="left" vertical="top" wrapText="1"/>
    </xf>
    <xf numFmtId="0" fontId="24" fillId="2" borderId="3" xfId="0" applyFont="1" applyFill="1" applyBorder="1" applyAlignment="1">
      <alignment horizontal="left" vertical="top" wrapText="1"/>
    </xf>
    <xf numFmtId="0" fontId="0" fillId="0" borderId="3" xfId="0" applyBorder="1" applyAlignment="1">
      <alignment horizontal="left" vertical="top" wrapText="1"/>
    </xf>
    <xf numFmtId="0" fontId="26" fillId="2" borderId="8" xfId="0" applyFont="1" applyFill="1" applyBorder="1" applyAlignment="1">
      <alignment horizontal="center" vertical="top"/>
    </xf>
    <xf numFmtId="0" fontId="26" fillId="2" borderId="9" xfId="0" applyFont="1" applyFill="1" applyBorder="1" applyAlignment="1">
      <alignment horizontal="center" vertical="top"/>
    </xf>
    <xf numFmtId="0" fontId="24" fillId="2" borderId="3" xfId="0" applyFont="1" applyFill="1" applyBorder="1" applyAlignment="1">
      <alignment horizontal="center" vertical="top"/>
    </xf>
    <xf numFmtId="0" fontId="24" fillId="2" borderId="4" xfId="0" applyFont="1" applyFill="1" applyBorder="1" applyAlignment="1">
      <alignment horizontal="center" vertical="top"/>
    </xf>
    <xf numFmtId="0" fontId="10" fillId="7" borderId="32" xfId="0" applyFont="1" applyFill="1" applyBorder="1" applyAlignment="1" applyProtection="1">
      <alignment horizontal="center" vertical="center" shrinkToFit="1"/>
      <protection locked="0" hidden="1"/>
    </xf>
    <xf numFmtId="0" fontId="10" fillId="7" borderId="26" xfId="0" applyFont="1" applyFill="1" applyBorder="1" applyAlignment="1" applyProtection="1">
      <alignment horizontal="center" vertical="center" shrinkToFit="1"/>
      <protection locked="0" hidden="1"/>
    </xf>
    <xf numFmtId="0" fontId="16" fillId="4" borderId="0" xfId="0" applyFont="1" applyFill="1" applyAlignment="1" applyProtection="1">
      <alignment vertical="top" wrapText="1"/>
      <protection hidden="1"/>
    </xf>
    <xf numFmtId="0" fontId="15" fillId="4" borderId="17" xfId="0" applyFont="1" applyFill="1" applyBorder="1" applyAlignment="1" applyProtection="1">
      <alignment horizontal="center" vertical="center" wrapText="1"/>
      <protection hidden="1"/>
    </xf>
    <xf numFmtId="0" fontId="15" fillId="4" borderId="18" xfId="0" applyFont="1" applyFill="1" applyBorder="1" applyAlignment="1" applyProtection="1">
      <alignment horizontal="center" vertical="center" wrapText="1"/>
      <protection hidden="1"/>
    </xf>
    <xf numFmtId="0" fontId="15" fillId="4" borderId="19" xfId="0" applyFont="1" applyFill="1" applyBorder="1" applyAlignment="1" applyProtection="1">
      <alignment horizontal="center" vertical="center" wrapText="1"/>
      <protection hidden="1"/>
    </xf>
    <xf numFmtId="0" fontId="15" fillId="4" borderId="12" xfId="0" applyFont="1" applyFill="1" applyBorder="1" applyAlignment="1" applyProtection="1">
      <alignment horizontal="center" vertical="center" wrapText="1"/>
      <protection hidden="1"/>
    </xf>
    <xf numFmtId="0" fontId="15" fillId="4" borderId="0" xfId="0" applyFont="1" applyFill="1" applyAlignment="1" applyProtection="1">
      <alignment horizontal="center" vertical="center" wrapText="1"/>
      <protection hidden="1"/>
    </xf>
    <xf numFmtId="0" fontId="15" fillId="4" borderId="13" xfId="0" applyFont="1" applyFill="1" applyBorder="1" applyAlignment="1" applyProtection="1">
      <alignment horizontal="center" vertical="center" wrapText="1"/>
      <protection hidden="1"/>
    </xf>
    <xf numFmtId="0" fontId="15" fillId="4" borderId="14"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15" fillId="4" borderId="16" xfId="0" applyFont="1" applyFill="1" applyBorder="1" applyAlignment="1" applyProtection="1">
      <alignment horizontal="center" vertical="center" wrapText="1"/>
      <protection hidden="1"/>
    </xf>
    <xf numFmtId="0" fontId="10" fillId="7" borderId="30" xfId="0" applyFont="1" applyFill="1" applyBorder="1" applyAlignment="1" applyProtection="1">
      <alignment horizontal="center" vertical="center" shrinkToFit="1"/>
      <protection locked="0" hidden="1"/>
    </xf>
    <xf numFmtId="0" fontId="10" fillId="7" borderId="27" xfId="0" applyFont="1" applyFill="1" applyBorder="1" applyAlignment="1" applyProtection="1">
      <alignment horizontal="center" vertical="center" shrinkToFit="1"/>
      <protection locked="0" hidden="1"/>
    </xf>
    <xf numFmtId="0" fontId="10" fillId="7" borderId="28" xfId="0" applyFont="1" applyFill="1" applyBorder="1" applyAlignment="1" applyProtection="1">
      <alignment horizontal="center" vertical="center" shrinkToFit="1"/>
      <protection locked="0" hidden="1"/>
    </xf>
    <xf numFmtId="0" fontId="11" fillId="4" borderId="31"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0" fontId="11" fillId="4" borderId="5" xfId="0" applyFont="1" applyFill="1" applyBorder="1" applyAlignment="1" applyProtection="1">
      <alignment horizontal="left"/>
      <protection hidden="1"/>
    </xf>
    <xf numFmtId="0" fontId="10" fillId="4" borderId="0" xfId="0" applyFont="1" applyFill="1" applyAlignment="1" applyProtection="1">
      <alignment horizontal="left"/>
      <protection hidden="1"/>
    </xf>
    <xf numFmtId="42" fontId="10" fillId="8" borderId="1" xfId="0" applyNumberFormat="1" applyFont="1" applyFill="1" applyBorder="1" applyAlignment="1">
      <alignment horizontal="center"/>
    </xf>
    <xf numFmtId="42" fontId="10" fillId="8" borderId="2" xfId="0" applyNumberFormat="1" applyFont="1" applyFill="1" applyBorder="1" applyAlignment="1">
      <alignment horizontal="center"/>
    </xf>
    <xf numFmtId="0" fontId="30" fillId="4" borderId="18" xfId="0" applyFont="1" applyFill="1" applyBorder="1" applyAlignment="1">
      <alignment horizontal="left" vertical="center" wrapText="1"/>
    </xf>
    <xf numFmtId="0" fontId="28" fillId="2" borderId="0" xfId="0" applyFont="1" applyFill="1" applyAlignment="1">
      <alignment vertical="top" wrapText="1"/>
    </xf>
    <xf numFmtId="0" fontId="29" fillId="2" borderId="0" xfId="0" applyFont="1" applyFill="1" applyAlignment="1">
      <alignment vertical="top" wrapText="1"/>
    </xf>
    <xf numFmtId="0" fontId="26" fillId="2" borderId="0" xfId="0" applyFont="1" applyFill="1" applyAlignment="1">
      <alignment vertical="top" wrapText="1"/>
    </xf>
    <xf numFmtId="0" fontId="26" fillId="2" borderId="0" xfId="0" applyFont="1" applyFill="1" applyAlignment="1">
      <alignment horizontal="left" vertical="top" wrapText="1"/>
    </xf>
    <xf numFmtId="0" fontId="24" fillId="2" borderId="3" xfId="0" quotePrefix="1" applyFont="1" applyFill="1" applyBorder="1" applyAlignment="1">
      <alignment horizontal="center" vertical="top"/>
    </xf>
    <xf numFmtId="0" fontId="24" fillId="2" borderId="4" xfId="0" quotePrefix="1" applyFont="1" applyFill="1" applyBorder="1" applyAlignment="1">
      <alignment horizontal="center" vertical="top"/>
    </xf>
    <xf numFmtId="0" fontId="11" fillId="4" borderId="0" xfId="0" applyFont="1" applyFill="1" applyAlignment="1" applyProtection="1">
      <alignment horizontal="left" wrapText="1"/>
      <protection hidden="1"/>
    </xf>
    <xf numFmtId="0" fontId="11" fillId="7" borderId="27" xfId="0" applyFont="1" applyFill="1" applyBorder="1" applyAlignment="1" applyProtection="1">
      <alignment horizontal="left"/>
      <protection locked="0" hidden="1"/>
    </xf>
    <xf numFmtId="0" fontId="10" fillId="7" borderId="21" xfId="0" applyFont="1" applyFill="1" applyBorder="1" applyAlignment="1" applyProtection="1">
      <alignment horizontal="left"/>
      <protection locked="0" hidden="1"/>
    </xf>
    <xf numFmtId="0" fontId="20" fillId="9" borderId="0" xfId="0" applyFont="1" applyFill="1" applyAlignment="1">
      <alignment horizontal="left" vertical="center"/>
    </xf>
    <xf numFmtId="0" fontId="10" fillId="7" borderId="3" xfId="0" applyFont="1" applyFill="1" applyBorder="1" applyAlignment="1" applyProtection="1">
      <alignment horizontal="center" vertical="center" shrinkToFit="1"/>
      <protection locked="0" hidden="1"/>
    </xf>
    <xf numFmtId="0" fontId="10" fillId="4" borderId="38" xfId="0" applyFont="1" applyFill="1" applyBorder="1" applyAlignment="1">
      <alignment horizontal="center" vertical="center" wrapText="1" shrinkToFit="1"/>
    </xf>
    <xf numFmtId="0" fontId="10" fillId="4" borderId="37" xfId="0" applyFont="1" applyFill="1" applyBorder="1" applyAlignment="1">
      <alignment horizontal="center" vertical="center" wrapText="1" shrinkToFit="1"/>
    </xf>
    <xf numFmtId="165" fontId="11" fillId="7" borderId="33" xfId="0" applyNumberFormat="1" applyFont="1" applyFill="1" applyBorder="1" applyAlignment="1">
      <alignment horizontal="right" vertical="center"/>
    </xf>
    <xf numFmtId="165" fontId="11" fillId="7" borderId="38" xfId="0" applyNumberFormat="1" applyFont="1" applyFill="1" applyBorder="1" applyAlignment="1">
      <alignment horizontal="right" vertical="center"/>
    </xf>
    <xf numFmtId="4" fontId="10" fillId="4" borderId="33" xfId="1" applyNumberFormat="1" applyFont="1" applyFill="1" applyBorder="1" applyAlignment="1" applyProtection="1">
      <alignment horizontal="right" vertical="center"/>
    </xf>
    <xf numFmtId="4" fontId="10" fillId="4" borderId="38" xfId="1" applyNumberFormat="1" applyFont="1" applyFill="1" applyBorder="1" applyAlignment="1" applyProtection="1">
      <alignment horizontal="right" vertical="center"/>
    </xf>
    <xf numFmtId="4" fontId="10" fillId="4" borderId="37" xfId="1" applyNumberFormat="1" applyFont="1" applyFill="1" applyBorder="1" applyAlignment="1" applyProtection="1">
      <alignment horizontal="right" vertical="center"/>
    </xf>
    <xf numFmtId="165" fontId="10" fillId="4" borderId="33" xfId="0" applyNumberFormat="1" applyFont="1" applyFill="1" applyBorder="1" applyAlignment="1">
      <alignment horizontal="right" vertical="center"/>
    </xf>
    <xf numFmtId="165" fontId="10" fillId="4" borderId="38" xfId="0" applyNumberFormat="1" applyFont="1" applyFill="1" applyBorder="1" applyAlignment="1">
      <alignment horizontal="right" vertical="center"/>
    </xf>
    <xf numFmtId="165" fontId="10" fillId="4" borderId="37" xfId="0" applyNumberFormat="1" applyFont="1" applyFill="1" applyBorder="1" applyAlignment="1">
      <alignment horizontal="right" vertical="center"/>
    </xf>
    <xf numFmtId="10" fontId="10" fillId="4" borderId="33" xfId="2" applyNumberFormat="1" applyFont="1" applyFill="1" applyBorder="1" applyAlignment="1" applyProtection="1">
      <alignment horizontal="right" vertical="center"/>
    </xf>
    <xf numFmtId="10" fontId="10" fillId="4" borderId="38" xfId="2" applyNumberFormat="1" applyFont="1" applyFill="1" applyBorder="1" applyAlignment="1" applyProtection="1">
      <alignment horizontal="right" vertical="center"/>
    </xf>
    <xf numFmtId="10" fontId="10" fillId="4" borderId="37" xfId="2" applyNumberFormat="1" applyFont="1" applyFill="1" applyBorder="1" applyAlignment="1" applyProtection="1">
      <alignment horizontal="right" vertical="center"/>
    </xf>
    <xf numFmtId="0" fontId="13" fillId="4" borderId="10"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3" fillId="4" borderId="9" xfId="0" applyFont="1" applyFill="1" applyBorder="1" applyAlignment="1" applyProtection="1">
      <alignment horizontal="center" vertical="center" wrapText="1"/>
      <protection hidden="1"/>
    </xf>
    <xf numFmtId="0" fontId="13" fillId="4" borderId="0" xfId="3" applyFont="1" applyFill="1" applyBorder="1" applyAlignment="1" applyProtection="1">
      <alignment horizontal="left" vertical="center" wrapText="1"/>
      <protection hidden="1"/>
    </xf>
    <xf numFmtId="0" fontId="30" fillId="4" borderId="18" xfId="0" applyFont="1" applyFill="1" applyBorder="1" applyAlignment="1">
      <alignment horizontal="center" vertical="center" wrapText="1"/>
    </xf>
    <xf numFmtId="0" fontId="31" fillId="4" borderId="0" xfId="0" applyFont="1" applyFill="1" applyAlignment="1">
      <alignment horizontal="center" vertical="center" wrapText="1"/>
    </xf>
    <xf numFmtId="0" fontId="0" fillId="4" borderId="25" xfId="0" applyFill="1" applyBorder="1" applyAlignment="1" applyProtection="1">
      <alignment horizontal="center"/>
      <protection locked="0" hidden="1"/>
    </xf>
    <xf numFmtId="0" fontId="0" fillId="4" borderId="22" xfId="0" applyFill="1" applyBorder="1" applyAlignment="1" applyProtection="1">
      <alignment horizontal="center"/>
      <protection locked="0" hidden="1"/>
    </xf>
    <xf numFmtId="0" fontId="3" fillId="7" borderId="42" xfId="0" applyFont="1" applyFill="1" applyBorder="1" applyAlignment="1" applyProtection="1">
      <alignment horizontal="center" vertical="center" wrapText="1"/>
      <protection hidden="1"/>
    </xf>
    <xf numFmtId="0" fontId="3" fillId="7" borderId="50" xfId="0" applyFont="1" applyFill="1" applyBorder="1" applyAlignment="1" applyProtection="1">
      <alignment horizontal="center" vertical="center" wrapText="1"/>
      <protection hidden="1"/>
    </xf>
    <xf numFmtId="0" fontId="8" fillId="4" borderId="10" xfId="0" applyFont="1" applyFill="1" applyBorder="1" applyAlignment="1">
      <alignment horizontal="center"/>
    </xf>
    <xf numFmtId="0" fontId="8" fillId="4" borderId="8" xfId="0" applyFont="1" applyFill="1" applyBorder="1" applyAlignment="1">
      <alignment horizontal="center"/>
    </xf>
    <xf numFmtId="0" fontId="0" fillId="7" borderId="31" xfId="0" applyFill="1" applyBorder="1" applyAlignment="1" applyProtection="1">
      <alignment horizontal="center"/>
      <protection hidden="1"/>
    </xf>
    <xf numFmtId="0" fontId="0" fillId="7" borderId="0" xfId="0" applyFill="1" applyAlignment="1" applyProtection="1">
      <alignment horizontal="center"/>
      <protection hidden="1"/>
    </xf>
    <xf numFmtId="0" fontId="0" fillId="4" borderId="30" xfId="0" applyFill="1" applyBorder="1" applyAlignment="1" applyProtection="1">
      <alignment horizontal="center"/>
      <protection locked="0" hidden="1"/>
    </xf>
    <xf numFmtId="0" fontId="0" fillId="4" borderId="27" xfId="0" applyFill="1" applyBorder="1" applyAlignment="1" applyProtection="1">
      <alignment horizontal="center"/>
      <protection locked="0" hidden="1"/>
    </xf>
    <xf numFmtId="0" fontId="0" fillId="4" borderId="34" xfId="0" applyFill="1" applyBorder="1" applyAlignment="1" applyProtection="1">
      <alignment horizontal="center"/>
      <protection locked="0" hidden="1"/>
    </xf>
    <xf numFmtId="0" fontId="0" fillId="4" borderId="21" xfId="0" applyFill="1" applyBorder="1" applyAlignment="1" applyProtection="1">
      <alignment horizontal="center"/>
      <protection locked="0" hidden="1"/>
    </xf>
    <xf numFmtId="0" fontId="0" fillId="4" borderId="40" xfId="0" applyFill="1" applyBorder="1" applyAlignment="1" applyProtection="1">
      <alignment horizontal="center"/>
      <protection locked="0" hidden="1"/>
    </xf>
    <xf numFmtId="0" fontId="0" fillId="4" borderId="58" xfId="0" applyFill="1" applyBorder="1" applyAlignment="1" applyProtection="1">
      <alignment horizontal="center"/>
      <protection locked="0" hidden="1"/>
    </xf>
    <xf numFmtId="0" fontId="0" fillId="4" borderId="31" xfId="0" applyFill="1" applyBorder="1" applyAlignment="1" applyProtection="1">
      <alignment horizontal="center"/>
      <protection locked="0" hidden="1"/>
    </xf>
    <xf numFmtId="0" fontId="0" fillId="4" borderId="0" xfId="0" applyFill="1" applyAlignment="1" applyProtection="1">
      <alignment horizontal="center"/>
      <protection locked="0"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0" fillId="4" borderId="39" xfId="0" applyFill="1" applyBorder="1" applyAlignment="1" applyProtection="1">
      <alignment horizontal="center"/>
      <protection locked="0" hidden="1"/>
    </xf>
    <xf numFmtId="0" fontId="0" fillId="4" borderId="49" xfId="0" applyFill="1" applyBorder="1" applyAlignment="1" applyProtection="1">
      <alignment horizontal="center"/>
      <protection locked="0" hidden="1"/>
    </xf>
    <xf numFmtId="0" fontId="3" fillId="4" borderId="10" xfId="0" applyFont="1" applyFill="1" applyBorder="1" applyAlignment="1" applyProtection="1">
      <alignment horizontal="center" vertical="center" wrapText="1"/>
      <protection hidden="1"/>
    </xf>
  </cellXfs>
  <cellStyles count="4">
    <cellStyle name="Čárka" xfId="1" builtinId="3"/>
    <cellStyle name="Hypertextový odkaz" xfId="3" builtinId="8"/>
    <cellStyle name="Normální" xfId="0" builtinId="0"/>
    <cellStyle name="Procenta" xfId="2" builtinId="5"/>
  </cellStyles>
  <dxfs count="8">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mruColors>
      <color rgb="FFECDEB6"/>
      <color rgb="FFDEC47C"/>
      <color rgb="FFF6EFDA"/>
      <color rgb="FFE3CE91"/>
      <color rgb="FFD4827E"/>
      <color rgb="FFEB7A67"/>
      <color rgb="FFFDD0CF"/>
      <color rgb="FFE3D3F9"/>
      <color rgb="FFF8D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externalLinkPath" Target="file:///C:\Users\Adela\AppData\Roaming\Microsoft\Excel\&#382;&#225;dost_tabulka.xlsx" TargetMode="External"/><Relationship Id="rId2" Type="http://schemas.openxmlformats.org/officeDocument/2006/relationships/externalLinkPath" Target="file:///C:\Users\Adela\AppData\Roaming\Microsoft\Excel\&#382;&#225;dost_tabulka.xlsx" TargetMode="External"/><Relationship Id="rId1" Type="http://schemas.openxmlformats.org/officeDocument/2006/relationships/externalLinkPath" Target="file:///C:\Users\Adela\AppData\Roaming\Microsoft\Excel\&#382;&#225;dost_tabulka.xlsx" TargetMode="External"/><Relationship Id="rId6" Type="http://schemas.openxmlformats.org/officeDocument/2006/relationships/printerSettings" Target="../printerSettings/printerSettings1.bin"/><Relationship Id="rId5" Type="http://schemas.openxmlformats.org/officeDocument/2006/relationships/externalLinkPath" Target="file:///C:\Users\user\Desktop\Doc\Kompenzace\opok-Formular_provoznich_udaju_za_2025-20260112_final.xlsx" TargetMode="External"/><Relationship Id="rId4" Type="http://schemas.openxmlformats.org/officeDocument/2006/relationships/externalLinkPath" Target="file:///C:\Users\Adela\AppData\Roaming\Microsoft\Excel\&#382;&#225;dost_tabulka.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U59"/>
  <sheetViews>
    <sheetView tabSelected="1" view="pageBreakPreview" zoomScaleNormal="100" zoomScaleSheetLayoutView="100" workbookViewId="0">
      <selection activeCell="Q13" sqref="Q13"/>
    </sheetView>
  </sheetViews>
  <sheetFormatPr defaultColWidth="9.1796875" defaultRowHeight="11.5" x14ac:dyDescent="0.25"/>
  <cols>
    <col min="1" max="1" width="7.1796875" style="7" customWidth="1"/>
    <col min="2" max="2" width="13" style="7" customWidth="1"/>
    <col min="3" max="3" width="9.1796875" style="7"/>
    <col min="4" max="4" width="15.1796875" style="7" customWidth="1"/>
    <col min="5" max="5" width="10.453125" style="7" bestFit="1" customWidth="1"/>
    <col min="6" max="7" width="9.81640625" style="7" customWidth="1"/>
    <col min="8" max="8" width="10.54296875" style="7" customWidth="1"/>
    <col min="9" max="9" width="11.54296875" style="7" customWidth="1"/>
    <col min="10" max="10" width="12.453125" style="7" bestFit="1" customWidth="1"/>
    <col min="11" max="16384" width="9.1796875" style="7"/>
  </cols>
  <sheetData>
    <row r="1" spans="1:19" ht="23.15" customHeight="1" x14ac:dyDescent="0.3">
      <c r="A1" s="191"/>
      <c r="B1" s="193" t="s">
        <v>33</v>
      </c>
      <c r="C1" s="193"/>
      <c r="D1" s="193"/>
      <c r="E1" s="194"/>
      <c r="F1" s="172" t="s">
        <v>32</v>
      </c>
      <c r="G1" s="173"/>
      <c r="H1" s="173"/>
      <c r="I1" s="173"/>
    </row>
    <row r="2" spans="1:19" ht="40" customHeight="1" x14ac:dyDescent="0.25">
      <c r="A2" s="192"/>
      <c r="B2" s="195" t="s">
        <v>34</v>
      </c>
      <c r="C2" s="195"/>
      <c r="D2" s="195"/>
      <c r="E2" s="196"/>
      <c r="F2" s="174"/>
      <c r="G2" s="175"/>
      <c r="H2" s="175"/>
      <c r="I2" s="175"/>
    </row>
    <row r="3" spans="1:19" ht="50.25" customHeight="1" x14ac:dyDescent="0.25">
      <c r="A3" s="192"/>
      <c r="B3" s="187"/>
      <c r="C3" s="187"/>
      <c r="D3" s="187"/>
      <c r="E3" s="188"/>
      <c r="F3" s="174"/>
      <c r="G3" s="175"/>
      <c r="H3" s="175"/>
      <c r="I3" s="175"/>
    </row>
    <row r="4" spans="1:19" x14ac:dyDescent="0.25">
      <c r="A4" s="189"/>
      <c r="B4" s="189"/>
      <c r="C4" s="189"/>
      <c r="D4" s="189"/>
      <c r="E4" s="190"/>
      <c r="F4" s="176"/>
      <c r="G4" s="177"/>
      <c r="H4" s="177"/>
      <c r="I4" s="177"/>
    </row>
    <row r="5" spans="1:19" x14ac:dyDescent="0.25">
      <c r="A5" s="25"/>
      <c r="B5" s="25"/>
      <c r="C5" s="25"/>
      <c r="D5" s="25"/>
      <c r="E5" s="25"/>
      <c r="F5" s="19"/>
      <c r="G5" s="19"/>
      <c r="H5" s="19"/>
      <c r="I5" s="19"/>
    </row>
    <row r="6" spans="1:19" x14ac:dyDescent="0.25">
      <c r="A6" s="184"/>
      <c r="B6" s="184"/>
      <c r="C6" s="184"/>
      <c r="D6" s="184"/>
      <c r="E6" s="184"/>
      <c r="F6" s="184"/>
      <c r="G6" s="184"/>
      <c r="H6" s="184"/>
      <c r="I6" s="184"/>
    </row>
    <row r="7" spans="1:19" ht="12" thickBot="1" x14ac:dyDescent="0.3">
      <c r="A7" s="185"/>
      <c r="B7" s="185"/>
      <c r="C7" s="185"/>
      <c r="D7" s="185"/>
      <c r="E7" s="185"/>
      <c r="F7" s="185"/>
      <c r="G7" s="185"/>
      <c r="H7" s="185"/>
      <c r="I7" s="185"/>
    </row>
    <row r="8" spans="1:19" ht="53.15" customHeight="1" thickTop="1" thickBot="1" x14ac:dyDescent="0.3">
      <c r="A8" s="178" t="s">
        <v>256</v>
      </c>
      <c r="B8" s="179"/>
      <c r="C8" s="179"/>
      <c r="D8" s="179"/>
      <c r="E8" s="179"/>
      <c r="F8" s="179"/>
      <c r="G8" s="179"/>
      <c r="H8" s="179"/>
      <c r="I8" s="180"/>
    </row>
    <row r="9" spans="1:19" ht="11.5" customHeight="1" thickTop="1" x14ac:dyDescent="0.25">
      <c r="A9" s="26"/>
      <c r="B9" s="27"/>
      <c r="C9" s="27"/>
      <c r="D9" s="27"/>
      <c r="E9" s="27"/>
      <c r="F9" s="27"/>
      <c r="G9" s="27"/>
      <c r="H9" s="27"/>
      <c r="I9" s="27"/>
    </row>
    <row r="10" spans="1:19" ht="11.5" customHeight="1" x14ac:dyDescent="0.25">
      <c r="A10" s="26"/>
      <c r="B10" s="27"/>
      <c r="C10" s="27"/>
      <c r="D10" s="27"/>
      <c r="E10" s="27"/>
      <c r="F10" s="27"/>
      <c r="G10" s="27"/>
      <c r="H10" s="27"/>
      <c r="I10" s="27"/>
    </row>
    <row r="11" spans="1:19" ht="11.5" customHeight="1" x14ac:dyDescent="0.25">
      <c r="A11" s="26"/>
      <c r="B11" s="27"/>
      <c r="C11" s="27"/>
      <c r="D11" s="27"/>
      <c r="E11" s="27"/>
      <c r="F11" s="27"/>
      <c r="G11" s="27"/>
      <c r="H11" s="27"/>
      <c r="I11" s="27"/>
    </row>
    <row r="12" spans="1:19" ht="11.5" customHeight="1" x14ac:dyDescent="0.25">
      <c r="A12" s="151" t="s">
        <v>44</v>
      </c>
      <c r="B12" s="151"/>
      <c r="C12" s="151"/>
      <c r="D12" s="151"/>
      <c r="E12" s="151"/>
      <c r="F12" s="151"/>
      <c r="G12" s="151"/>
      <c r="H12" s="151"/>
      <c r="I12" s="151"/>
    </row>
    <row r="13" spans="1:19" s="10" customFormat="1" ht="11.5" customHeight="1" x14ac:dyDescent="0.25">
      <c r="A13" s="54"/>
      <c r="B13" s="54"/>
      <c r="C13" s="54"/>
      <c r="D13" s="54"/>
      <c r="E13" s="54"/>
      <c r="F13" s="54"/>
      <c r="G13" s="54"/>
      <c r="H13" s="54"/>
      <c r="I13" s="54"/>
      <c r="J13" s="8"/>
      <c r="K13" s="9"/>
      <c r="L13" s="9"/>
      <c r="M13" s="9"/>
      <c r="N13" s="9"/>
      <c r="O13" s="9"/>
      <c r="P13" s="9"/>
      <c r="Q13" s="9"/>
      <c r="R13" s="9"/>
      <c r="S13" s="9"/>
    </row>
    <row r="14" spans="1:19" s="10" customFormat="1" ht="11.5" customHeight="1" x14ac:dyDescent="0.35">
      <c r="A14" s="14" t="s">
        <v>25</v>
      </c>
      <c r="B14" s="181" t="s">
        <v>58</v>
      </c>
      <c r="C14" s="182"/>
      <c r="D14" s="182"/>
      <c r="E14" s="183"/>
      <c r="F14" s="183"/>
      <c r="G14" s="183"/>
      <c r="H14" s="183"/>
      <c r="I14" s="183"/>
      <c r="J14" s="9"/>
      <c r="K14" s="9"/>
      <c r="L14" s="9"/>
      <c r="M14" s="9"/>
      <c r="N14" s="9"/>
      <c r="O14" s="9"/>
      <c r="P14" s="9"/>
      <c r="Q14" s="9"/>
      <c r="R14" s="9"/>
    </row>
    <row r="15" spans="1:19" s="10" customFormat="1" ht="11.5" customHeight="1" x14ac:dyDescent="0.35">
      <c r="A15" s="15" t="s">
        <v>26</v>
      </c>
      <c r="B15" s="186" t="s">
        <v>57</v>
      </c>
      <c r="C15" s="186"/>
      <c r="D15" s="186"/>
      <c r="E15" s="166"/>
      <c r="F15" s="166"/>
      <c r="G15" s="166"/>
      <c r="H15" s="166"/>
      <c r="I15" s="166"/>
      <c r="J15" s="9"/>
      <c r="K15" s="9"/>
      <c r="L15" s="9"/>
      <c r="M15" s="9"/>
      <c r="N15" s="9"/>
      <c r="O15" s="9"/>
      <c r="P15" s="9"/>
      <c r="Q15" s="9"/>
      <c r="R15" s="9"/>
    </row>
    <row r="16" spans="1:19" s="10" customFormat="1" ht="11.5" customHeight="1" x14ac:dyDescent="0.35">
      <c r="A16" s="15" t="s">
        <v>27</v>
      </c>
      <c r="B16" s="164" t="s">
        <v>220</v>
      </c>
      <c r="C16" s="165"/>
      <c r="D16" s="165"/>
      <c r="E16" s="166"/>
      <c r="F16" s="166"/>
      <c r="G16" s="166"/>
      <c r="H16" s="166"/>
      <c r="I16" s="166"/>
      <c r="J16" s="9"/>
      <c r="K16" s="9"/>
      <c r="L16" s="9"/>
      <c r="M16" s="9"/>
      <c r="N16" s="9"/>
      <c r="O16" s="9"/>
      <c r="P16" s="9"/>
      <c r="Q16" s="9"/>
      <c r="R16" s="9"/>
    </row>
    <row r="17" spans="1:18" s="10" customFormat="1" ht="11.5" customHeight="1" x14ac:dyDescent="0.35">
      <c r="A17" s="15" t="s">
        <v>28</v>
      </c>
      <c r="B17" s="164" t="s">
        <v>61</v>
      </c>
      <c r="C17" s="165"/>
      <c r="D17" s="165"/>
      <c r="E17" s="166"/>
      <c r="F17" s="166"/>
      <c r="G17" s="166"/>
      <c r="H17" s="166"/>
      <c r="I17" s="166"/>
      <c r="J17" s="9"/>
      <c r="K17" s="9"/>
      <c r="L17" s="9"/>
      <c r="M17" s="9"/>
      <c r="N17" s="9"/>
      <c r="O17" s="9"/>
      <c r="P17" s="9"/>
      <c r="Q17" s="9"/>
      <c r="R17" s="9"/>
    </row>
    <row r="18" spans="1:18" s="10" customFormat="1" ht="11.5" customHeight="1" x14ac:dyDescent="0.35">
      <c r="A18" s="15" t="s">
        <v>29</v>
      </c>
      <c r="B18" s="164" t="s">
        <v>221</v>
      </c>
      <c r="C18" s="165"/>
      <c r="D18" s="165"/>
      <c r="E18" s="166"/>
      <c r="F18" s="166"/>
      <c r="G18" s="166"/>
      <c r="H18" s="166"/>
      <c r="I18" s="166"/>
      <c r="J18" s="9"/>
      <c r="K18" s="9"/>
      <c r="L18" s="9"/>
      <c r="M18" s="9"/>
      <c r="N18" s="9"/>
      <c r="O18" s="9"/>
      <c r="P18" s="9"/>
      <c r="Q18" s="9"/>
      <c r="R18" s="9"/>
    </row>
    <row r="19" spans="1:18" s="10" customFormat="1" ht="11.5" customHeight="1" x14ac:dyDescent="0.35">
      <c r="A19" s="15" t="s">
        <v>30</v>
      </c>
      <c r="B19" s="164" t="s">
        <v>222</v>
      </c>
      <c r="C19" s="165"/>
      <c r="D19" s="165"/>
      <c r="E19" s="166"/>
      <c r="F19" s="166"/>
      <c r="G19" s="166"/>
      <c r="H19" s="166"/>
      <c r="I19" s="166"/>
      <c r="J19" s="9"/>
      <c r="K19" s="9"/>
      <c r="L19" s="9"/>
      <c r="M19" s="9"/>
      <c r="N19" s="9"/>
      <c r="O19" s="9"/>
      <c r="P19" s="9"/>
      <c r="Q19" s="9"/>
      <c r="R19" s="9"/>
    </row>
    <row r="20" spans="1:18" s="10" customFormat="1" ht="11.5" customHeight="1" x14ac:dyDescent="0.35">
      <c r="A20" s="16" t="s">
        <v>31</v>
      </c>
      <c r="B20" s="167" t="s">
        <v>223</v>
      </c>
      <c r="C20" s="168"/>
      <c r="D20" s="168"/>
      <c r="E20" s="169"/>
      <c r="F20" s="169"/>
      <c r="G20" s="169"/>
      <c r="H20" s="169"/>
      <c r="I20" s="169"/>
      <c r="J20" s="9"/>
      <c r="K20" s="9"/>
      <c r="L20" s="9"/>
      <c r="M20" s="9"/>
      <c r="N20" s="9"/>
      <c r="O20" s="9"/>
      <c r="P20" s="9"/>
      <c r="Q20" s="9"/>
      <c r="R20" s="9"/>
    </row>
    <row r="21" spans="1:18" s="10" customFormat="1" ht="11.5" customHeight="1" x14ac:dyDescent="0.35">
      <c r="A21" s="171"/>
      <c r="B21" s="171"/>
      <c r="C21" s="171"/>
      <c r="D21" s="171"/>
      <c r="E21" s="171"/>
      <c r="F21" s="171"/>
      <c r="G21" s="171"/>
      <c r="H21" s="171"/>
      <c r="I21" s="171"/>
      <c r="J21" s="171"/>
      <c r="K21" s="9"/>
      <c r="L21" s="9"/>
      <c r="M21" s="9"/>
      <c r="N21" s="9"/>
      <c r="O21" s="9"/>
      <c r="P21" s="9"/>
      <c r="Q21" s="9"/>
      <c r="R21" s="9"/>
    </row>
    <row r="22" spans="1:18" s="10" customFormat="1" ht="11.5" customHeight="1" x14ac:dyDescent="0.35">
      <c r="A22" s="171"/>
      <c r="B22" s="171"/>
      <c r="C22" s="171"/>
      <c r="D22" s="171"/>
      <c r="E22" s="171"/>
      <c r="F22" s="171"/>
      <c r="G22" s="171"/>
      <c r="H22" s="171"/>
      <c r="I22" s="171"/>
      <c r="J22" s="171"/>
      <c r="K22" s="9"/>
      <c r="L22" s="9"/>
      <c r="M22" s="9"/>
      <c r="N22" s="9"/>
      <c r="O22" s="9"/>
      <c r="P22" s="9"/>
      <c r="Q22" s="9"/>
      <c r="R22" s="9"/>
    </row>
    <row r="23" spans="1:18" ht="11.5" customHeight="1" x14ac:dyDescent="0.25">
      <c r="A23" s="171"/>
      <c r="B23" s="171"/>
      <c r="C23" s="171"/>
      <c r="D23" s="171"/>
      <c r="E23" s="171"/>
      <c r="F23" s="171"/>
      <c r="G23" s="171"/>
      <c r="H23" s="171"/>
      <c r="I23" s="171"/>
      <c r="J23" s="171"/>
    </row>
    <row r="24" spans="1:18" ht="11.5" customHeight="1" x14ac:dyDescent="0.25">
      <c r="A24" s="151" t="s">
        <v>45</v>
      </c>
      <c r="B24" s="151"/>
      <c r="C24" s="151"/>
      <c r="D24" s="151"/>
      <c r="E24" s="151"/>
      <c r="F24" s="151"/>
      <c r="G24" s="151"/>
      <c r="H24" s="151"/>
      <c r="I24" s="151"/>
      <c r="J24" s="11"/>
    </row>
    <row r="25" spans="1:18" ht="11.5" customHeight="1" x14ac:dyDescent="0.25">
      <c r="A25" s="24"/>
      <c r="B25" s="24"/>
      <c r="C25" s="24"/>
      <c r="D25" s="24"/>
      <c r="E25" s="24"/>
      <c r="F25" s="24"/>
      <c r="G25" s="24"/>
      <c r="H25" s="24"/>
      <c r="I25" s="24"/>
    </row>
    <row r="26" spans="1:18" ht="11.5" customHeight="1" x14ac:dyDescent="0.25">
      <c r="A26" s="19"/>
      <c r="B26" s="17"/>
      <c r="C26" s="152" t="s">
        <v>6</v>
      </c>
      <c r="D26" s="153"/>
      <c r="E26" s="153"/>
      <c r="F26" s="154"/>
      <c r="G26" s="60" t="s">
        <v>23</v>
      </c>
      <c r="H26" s="18"/>
      <c r="I26" s="18"/>
      <c r="J26" s="19"/>
    </row>
    <row r="27" spans="1:18" ht="11.5" customHeight="1" x14ac:dyDescent="0.25">
      <c r="A27" s="19"/>
      <c r="B27" s="61">
        <v>1</v>
      </c>
      <c r="C27" s="155"/>
      <c r="D27" s="156"/>
      <c r="E27" s="156"/>
      <c r="F27" s="157"/>
      <c r="G27" s="63" t="str">
        <f>IF(C27&gt;0,VLOOKUP(C27,legenda!A:B,2,0),"")</f>
        <v/>
      </c>
      <c r="H27" s="18"/>
      <c r="I27" s="18"/>
      <c r="J27" s="19"/>
    </row>
    <row r="28" spans="1:18" ht="11.5" customHeight="1" x14ac:dyDescent="0.25">
      <c r="A28" s="19"/>
      <c r="B28" s="28">
        <v>2</v>
      </c>
      <c r="C28" s="158"/>
      <c r="D28" s="159"/>
      <c r="E28" s="159"/>
      <c r="F28" s="160"/>
      <c r="G28" s="64" t="str">
        <f>IF(C28&gt;0,VLOOKUP(C28,legenda!A:B,2,0),"")</f>
        <v/>
      </c>
      <c r="H28" s="18"/>
      <c r="I28" s="18"/>
      <c r="J28" s="18"/>
    </row>
    <row r="29" spans="1:18" ht="11.5" customHeight="1" x14ac:dyDescent="0.25">
      <c r="A29" s="19"/>
      <c r="B29" s="28">
        <v>3</v>
      </c>
      <c r="C29" s="158"/>
      <c r="D29" s="159"/>
      <c r="E29" s="159"/>
      <c r="F29" s="160"/>
      <c r="G29" s="64" t="str">
        <f>IF(C29&gt;0,VLOOKUP(C29,legenda!A:B,2,0),"")</f>
        <v/>
      </c>
      <c r="H29" s="18"/>
      <c r="I29" s="18"/>
      <c r="J29" s="18"/>
    </row>
    <row r="30" spans="1:18" ht="11.5" customHeight="1" x14ac:dyDescent="0.25">
      <c r="A30" s="19"/>
      <c r="B30" s="28">
        <v>4</v>
      </c>
      <c r="C30" s="158"/>
      <c r="D30" s="159"/>
      <c r="E30" s="159"/>
      <c r="F30" s="160"/>
      <c r="G30" s="64" t="str">
        <f>IF(C30&gt;0,VLOOKUP(C30,legenda!A:B,2,0),"")</f>
        <v/>
      </c>
      <c r="H30" s="18"/>
      <c r="I30" s="18"/>
      <c r="J30" s="18"/>
    </row>
    <row r="31" spans="1:18" ht="11.5" customHeight="1" x14ac:dyDescent="0.25">
      <c r="A31" s="19"/>
      <c r="B31" s="28">
        <v>5</v>
      </c>
      <c r="C31" s="158"/>
      <c r="D31" s="159"/>
      <c r="E31" s="159"/>
      <c r="F31" s="160"/>
      <c r="G31" s="64" t="str">
        <f>IF(C31&gt;0,VLOOKUP(C31,legenda!A:B,2,0),"")</f>
        <v/>
      </c>
      <c r="H31" s="18"/>
      <c r="I31" s="18"/>
      <c r="J31" s="18"/>
    </row>
    <row r="32" spans="1:18" ht="11.5" customHeight="1" x14ac:dyDescent="0.25">
      <c r="A32" s="19"/>
      <c r="B32" s="28">
        <v>6</v>
      </c>
      <c r="C32" s="158"/>
      <c r="D32" s="159"/>
      <c r="E32" s="159"/>
      <c r="F32" s="160"/>
      <c r="G32" s="64" t="str">
        <f>IF(C32&gt;0,VLOOKUP(C32,legenda!A:B,2,0),"")</f>
        <v/>
      </c>
      <c r="H32" s="18"/>
      <c r="I32" s="18"/>
      <c r="J32" s="18"/>
    </row>
    <row r="33" spans="1:21" ht="11.5" customHeight="1" x14ac:dyDescent="0.25">
      <c r="A33" s="19"/>
      <c r="B33" s="28">
        <v>7</v>
      </c>
      <c r="C33" s="158"/>
      <c r="D33" s="159"/>
      <c r="E33" s="159"/>
      <c r="F33" s="160"/>
      <c r="G33" s="64" t="str">
        <f>IF(C33&gt;0,VLOOKUP(C33,legenda!A:B,2,0),"")</f>
        <v/>
      </c>
      <c r="H33" s="18"/>
      <c r="I33" s="18"/>
      <c r="J33" s="18"/>
    </row>
    <row r="34" spans="1:21" ht="11.5" customHeight="1" x14ac:dyDescent="0.25">
      <c r="A34" s="19"/>
      <c r="B34" s="28">
        <v>8</v>
      </c>
      <c r="C34" s="158"/>
      <c r="D34" s="159"/>
      <c r="E34" s="159"/>
      <c r="F34" s="160"/>
      <c r="G34" s="64" t="str">
        <f>IF(C34&gt;0,VLOOKUP(C34,legenda!A:B,2,0),"")</f>
        <v/>
      </c>
      <c r="H34" s="18"/>
      <c r="I34" s="18"/>
      <c r="J34" s="18"/>
    </row>
    <row r="35" spans="1:21" ht="11.5" customHeight="1" x14ac:dyDescent="0.25">
      <c r="A35" s="19"/>
      <c r="B35" s="28">
        <v>9</v>
      </c>
      <c r="C35" s="158"/>
      <c r="D35" s="159"/>
      <c r="E35" s="159"/>
      <c r="F35" s="160"/>
      <c r="G35" s="64" t="str">
        <f>IF(C35&gt;0,VLOOKUP(C35,legenda!A:B,2,0),"")</f>
        <v/>
      </c>
      <c r="H35" s="18"/>
      <c r="I35" s="18"/>
      <c r="J35" s="18"/>
    </row>
    <row r="36" spans="1:21" ht="11.5" customHeight="1" x14ac:dyDescent="0.25">
      <c r="A36" s="19"/>
      <c r="B36" s="62">
        <v>10</v>
      </c>
      <c r="C36" s="161"/>
      <c r="D36" s="162"/>
      <c r="E36" s="162"/>
      <c r="F36" s="163"/>
      <c r="G36" s="65" t="str">
        <f>IF(C36&gt;0,VLOOKUP(C36,legenda!A:B,2,0),"")</f>
        <v/>
      </c>
      <c r="H36" s="18"/>
      <c r="I36" s="18"/>
      <c r="J36" s="18"/>
    </row>
    <row r="37" spans="1:21" ht="11.5" customHeight="1" x14ac:dyDescent="0.3">
      <c r="A37" s="170"/>
      <c r="B37" s="170"/>
      <c r="C37" s="170"/>
      <c r="D37" s="170"/>
      <c r="E37" s="170"/>
      <c r="F37" s="170"/>
      <c r="G37" s="170"/>
      <c r="H37" s="170"/>
      <c r="I37" s="170"/>
      <c r="J37" s="29"/>
    </row>
    <row r="38" spans="1:21" s="19" customFormat="1" ht="11.5" customHeight="1" x14ac:dyDescent="0.3">
      <c r="A38" s="25"/>
      <c r="B38" s="25"/>
      <c r="C38" s="25"/>
      <c r="D38" s="25"/>
      <c r="E38" s="25"/>
      <c r="F38" s="25"/>
      <c r="G38" s="25"/>
      <c r="H38" s="25"/>
      <c r="I38" s="25"/>
      <c r="J38" s="55"/>
    </row>
    <row r="39" spans="1:21" ht="11.5" customHeight="1" x14ac:dyDescent="0.3">
      <c r="A39" s="25"/>
      <c r="B39" s="25"/>
      <c r="C39" s="25"/>
      <c r="D39" s="25"/>
      <c r="E39" s="25"/>
      <c r="F39" s="25"/>
      <c r="G39" s="25"/>
      <c r="H39" s="25"/>
      <c r="I39" s="25"/>
      <c r="J39" s="29"/>
    </row>
    <row r="40" spans="1:21" ht="11.5" customHeight="1" x14ac:dyDescent="0.3">
      <c r="A40" s="151" t="s">
        <v>35</v>
      </c>
      <c r="B40" s="151"/>
      <c r="C40" s="151"/>
      <c r="D40" s="151"/>
      <c r="E40" s="151"/>
      <c r="F40" s="151"/>
      <c r="G40" s="151"/>
      <c r="H40" s="151"/>
      <c r="I40" s="151"/>
      <c r="J40" s="29"/>
    </row>
    <row r="41" spans="1:21" s="10" customFormat="1" ht="11.5" customHeight="1" x14ac:dyDescent="0.25">
      <c r="A41" s="208" t="s">
        <v>7</v>
      </c>
      <c r="B41" s="205" t="s">
        <v>36</v>
      </c>
      <c r="C41" s="205"/>
      <c r="D41" s="205"/>
      <c r="E41" s="205"/>
      <c r="F41" s="205"/>
      <c r="G41" s="205"/>
      <c r="H41" s="205"/>
      <c r="I41" s="205"/>
      <c r="J41" s="205"/>
      <c r="K41" s="8"/>
      <c r="L41" s="8"/>
      <c r="M41" s="13"/>
      <c r="N41" s="9"/>
      <c r="O41" s="9"/>
      <c r="P41" s="9"/>
      <c r="Q41" s="9"/>
      <c r="R41" s="9"/>
      <c r="S41" s="9"/>
      <c r="T41" s="9"/>
      <c r="U41" s="9"/>
    </row>
    <row r="42" spans="1:21" s="10" customFormat="1" ht="11.5" customHeight="1" x14ac:dyDescent="0.25">
      <c r="A42" s="209"/>
      <c r="B42" s="205"/>
      <c r="C42" s="205"/>
      <c r="D42" s="205"/>
      <c r="E42" s="205"/>
      <c r="F42" s="205"/>
      <c r="G42" s="205"/>
      <c r="H42" s="205"/>
      <c r="I42" s="205"/>
      <c r="J42" s="205"/>
      <c r="K42" s="8"/>
      <c r="L42" s="9"/>
      <c r="M42" s="9"/>
      <c r="N42" s="9"/>
      <c r="O42" s="9"/>
      <c r="P42" s="9"/>
      <c r="Q42" s="9"/>
      <c r="R42" s="9"/>
      <c r="S42" s="9"/>
      <c r="T42" s="9"/>
    </row>
    <row r="43" spans="1:21" s="10" customFormat="1" ht="11.5" customHeight="1" x14ac:dyDescent="0.25">
      <c r="A43" s="14" t="s">
        <v>25</v>
      </c>
      <c r="B43" s="199" t="s">
        <v>224</v>
      </c>
      <c r="C43" s="199"/>
      <c r="D43" s="21"/>
      <c r="E43" s="201"/>
      <c r="F43" s="201"/>
      <c r="G43" s="201"/>
      <c r="H43" s="201"/>
      <c r="I43" s="201"/>
      <c r="J43" s="8"/>
      <c r="K43" s="9"/>
      <c r="L43" s="9"/>
      <c r="M43" s="9"/>
      <c r="N43" s="9"/>
      <c r="O43" s="9"/>
      <c r="P43" s="9"/>
      <c r="Q43" s="9"/>
      <c r="R43" s="9"/>
      <c r="S43" s="9"/>
    </row>
    <row r="44" spans="1:21" s="10" customFormat="1" ht="11.5" customHeight="1" x14ac:dyDescent="0.25">
      <c r="A44" s="15" t="s">
        <v>26</v>
      </c>
      <c r="B44" s="22" t="s">
        <v>220</v>
      </c>
      <c r="C44" s="22"/>
      <c r="D44" s="22"/>
      <c r="E44" s="202"/>
      <c r="F44" s="202"/>
      <c r="G44" s="202"/>
      <c r="H44" s="202"/>
      <c r="I44" s="202"/>
      <c r="J44" s="8"/>
      <c r="K44" s="9"/>
      <c r="L44" s="9"/>
      <c r="M44" s="9"/>
      <c r="N44" s="9"/>
      <c r="O44" s="9"/>
      <c r="P44" s="9"/>
      <c r="Q44" s="9"/>
      <c r="R44" s="9"/>
      <c r="S44" s="9"/>
    </row>
    <row r="45" spans="1:21" s="10" customFormat="1" ht="11.5" customHeight="1" x14ac:dyDescent="0.25">
      <c r="A45" s="15" t="s">
        <v>27</v>
      </c>
      <c r="B45" s="22" t="s">
        <v>221</v>
      </c>
      <c r="C45" s="22"/>
      <c r="D45" s="22"/>
      <c r="E45" s="202"/>
      <c r="F45" s="202"/>
      <c r="G45" s="202"/>
      <c r="H45" s="202"/>
      <c r="I45" s="202"/>
      <c r="J45" s="8"/>
      <c r="K45" s="9"/>
      <c r="L45" s="9"/>
      <c r="M45" s="9"/>
      <c r="N45" s="9"/>
      <c r="O45" s="9"/>
      <c r="P45" s="9"/>
      <c r="Q45" s="9"/>
      <c r="R45" s="9"/>
      <c r="S45" s="9"/>
    </row>
    <row r="46" spans="1:21" s="10" customFormat="1" ht="11.5" customHeight="1" x14ac:dyDescent="0.25">
      <c r="A46" s="15" t="s">
        <v>28</v>
      </c>
      <c r="B46" s="22" t="s">
        <v>61</v>
      </c>
      <c r="C46" s="22"/>
      <c r="D46" s="22"/>
      <c r="E46" s="202"/>
      <c r="F46" s="202"/>
      <c r="G46" s="202"/>
      <c r="H46" s="202"/>
      <c r="I46" s="202"/>
      <c r="J46" s="8"/>
      <c r="K46" s="9"/>
      <c r="L46" s="9"/>
      <c r="M46" s="9"/>
      <c r="N46" s="9"/>
      <c r="O46" s="9"/>
      <c r="P46" s="9"/>
      <c r="Q46" s="9"/>
      <c r="R46" s="9"/>
      <c r="S46" s="9"/>
    </row>
    <row r="47" spans="1:21" s="10" customFormat="1" ht="11.5" customHeight="1" x14ac:dyDescent="0.25">
      <c r="A47" s="16" t="s">
        <v>29</v>
      </c>
      <c r="B47" s="23" t="s">
        <v>225</v>
      </c>
      <c r="C47" s="23"/>
      <c r="D47" s="23"/>
      <c r="E47" s="203"/>
      <c r="F47" s="203"/>
      <c r="G47" s="203"/>
      <c r="H47" s="203"/>
      <c r="I47" s="203"/>
      <c r="J47" s="8"/>
      <c r="K47" s="9"/>
      <c r="L47" s="9"/>
      <c r="M47" s="9"/>
      <c r="N47" s="9"/>
      <c r="O47" s="9"/>
      <c r="P47" s="9"/>
      <c r="Q47" s="9"/>
      <c r="R47" s="9"/>
      <c r="S47" s="9"/>
    </row>
    <row r="48" spans="1:21" s="10" customFormat="1" ht="11.5" customHeight="1" x14ac:dyDescent="0.25">
      <c r="A48" s="207" t="s">
        <v>10</v>
      </c>
      <c r="B48" s="205" t="s">
        <v>226</v>
      </c>
      <c r="C48" s="205"/>
      <c r="D48" s="205"/>
      <c r="E48" s="205"/>
      <c r="F48" s="205"/>
      <c r="G48" s="205"/>
      <c r="H48" s="205"/>
      <c r="I48" s="205"/>
      <c r="J48" s="205"/>
      <c r="K48" s="8"/>
      <c r="L48" s="13"/>
      <c r="M48" s="9"/>
      <c r="N48" s="9"/>
      <c r="O48" s="9"/>
      <c r="P48" s="9"/>
      <c r="Q48" s="9"/>
      <c r="R48" s="9"/>
      <c r="S48" s="9"/>
      <c r="T48" s="9"/>
    </row>
    <row r="49" spans="1:20" s="10" customFormat="1" ht="11.5" customHeight="1" x14ac:dyDescent="0.25">
      <c r="A49" s="208"/>
      <c r="B49" s="205"/>
      <c r="C49" s="205"/>
      <c r="D49" s="205"/>
      <c r="E49" s="205"/>
      <c r="F49" s="205"/>
      <c r="G49" s="205"/>
      <c r="H49" s="205"/>
      <c r="I49" s="205"/>
      <c r="J49" s="205"/>
      <c r="K49" s="8"/>
      <c r="L49" s="9"/>
      <c r="M49" s="9"/>
      <c r="N49" s="9"/>
      <c r="O49" s="9"/>
      <c r="P49" s="9"/>
      <c r="Q49" s="9"/>
      <c r="R49" s="9"/>
      <c r="S49" s="9"/>
      <c r="T49" s="9"/>
    </row>
    <row r="50" spans="1:20" s="10" customFormat="1" ht="11.5" customHeight="1" x14ac:dyDescent="0.25">
      <c r="A50" s="14" t="s">
        <v>25</v>
      </c>
      <c r="B50" s="21" t="s">
        <v>56</v>
      </c>
      <c r="C50" s="21"/>
      <c r="D50" s="21"/>
      <c r="E50" s="201"/>
      <c r="F50" s="201"/>
      <c r="G50" s="201"/>
      <c r="H50" s="201"/>
      <c r="I50" s="201"/>
      <c r="J50" s="8"/>
      <c r="K50" s="9"/>
      <c r="L50" s="9"/>
      <c r="M50" s="9"/>
      <c r="N50" s="9"/>
      <c r="O50" s="9"/>
      <c r="P50" s="9"/>
      <c r="Q50" s="9"/>
      <c r="R50" s="9"/>
      <c r="S50" s="9"/>
    </row>
    <row r="51" spans="1:20" s="10" customFormat="1" ht="11.5" customHeight="1" x14ac:dyDescent="0.25">
      <c r="A51" s="15" t="s">
        <v>26</v>
      </c>
      <c r="B51" s="200" t="s">
        <v>227</v>
      </c>
      <c r="C51" s="200"/>
      <c r="D51" s="22"/>
      <c r="E51" s="202"/>
      <c r="F51" s="202"/>
      <c r="G51" s="202"/>
      <c r="H51" s="202"/>
      <c r="I51" s="202"/>
      <c r="J51" s="8"/>
      <c r="K51" s="9"/>
      <c r="L51" s="9"/>
      <c r="M51" s="9"/>
      <c r="N51" s="9"/>
      <c r="O51" s="9"/>
      <c r="P51" s="9"/>
      <c r="Q51" s="9"/>
      <c r="R51" s="9"/>
      <c r="S51" s="9"/>
    </row>
    <row r="52" spans="1:20" s="10" customFormat="1" ht="11.5" customHeight="1" x14ac:dyDescent="0.25">
      <c r="A52" s="16" t="s">
        <v>27</v>
      </c>
      <c r="B52" s="23" t="s">
        <v>228</v>
      </c>
      <c r="C52" s="23"/>
      <c r="D52" s="23"/>
      <c r="E52" s="203"/>
      <c r="F52" s="203"/>
      <c r="G52" s="203"/>
      <c r="H52" s="203"/>
      <c r="I52" s="203"/>
      <c r="J52" s="8"/>
      <c r="K52" s="9"/>
      <c r="L52" s="9"/>
      <c r="M52" s="9"/>
      <c r="N52" s="9"/>
      <c r="O52" s="9"/>
      <c r="P52" s="9"/>
      <c r="Q52" s="9"/>
      <c r="R52" s="9"/>
      <c r="S52" s="9"/>
    </row>
    <row r="53" spans="1:20" s="10" customFormat="1" ht="11.5" customHeight="1" x14ac:dyDescent="0.25">
      <c r="A53" s="208" t="s">
        <v>11</v>
      </c>
      <c r="B53" s="205" t="s">
        <v>229</v>
      </c>
      <c r="C53" s="205"/>
      <c r="D53" s="205"/>
      <c r="E53" s="205"/>
      <c r="F53" s="205"/>
      <c r="G53" s="205"/>
      <c r="H53" s="205"/>
      <c r="I53" s="205"/>
      <c r="J53" s="205"/>
      <c r="K53" s="8"/>
      <c r="L53" s="13"/>
      <c r="M53" s="9"/>
      <c r="N53" s="9"/>
      <c r="O53" s="9"/>
      <c r="P53" s="9"/>
      <c r="Q53" s="9"/>
      <c r="R53" s="9"/>
      <c r="S53" s="9"/>
      <c r="T53" s="9"/>
    </row>
    <row r="54" spans="1:20" s="10" customFormat="1" ht="11.5" customHeight="1" x14ac:dyDescent="0.25">
      <c r="A54" s="208"/>
      <c r="B54" s="205"/>
      <c r="C54" s="205"/>
      <c r="D54" s="205"/>
      <c r="E54" s="205"/>
      <c r="F54" s="205"/>
      <c r="G54" s="205"/>
      <c r="H54" s="205"/>
      <c r="I54" s="205"/>
      <c r="J54" s="205"/>
      <c r="K54" s="8"/>
      <c r="L54" s="9"/>
      <c r="M54" s="9"/>
      <c r="N54" s="9"/>
      <c r="O54" s="9"/>
      <c r="P54" s="9"/>
      <c r="Q54" s="9"/>
      <c r="R54" s="9"/>
      <c r="S54" s="9"/>
      <c r="T54" s="9"/>
    </row>
    <row r="55" spans="1:20" s="10" customFormat="1" ht="11.5" customHeight="1" x14ac:dyDescent="0.25">
      <c r="A55" s="14" t="s">
        <v>25</v>
      </c>
      <c r="B55" s="21" t="s">
        <v>230</v>
      </c>
      <c r="C55" s="21"/>
      <c r="D55" s="21"/>
      <c r="E55" s="204"/>
      <c r="F55" s="204"/>
      <c r="G55" s="204"/>
      <c r="H55" s="204"/>
      <c r="I55" s="204"/>
      <c r="J55" s="8"/>
      <c r="K55" s="9"/>
      <c r="L55" s="9"/>
      <c r="M55" s="9"/>
      <c r="N55" s="9"/>
      <c r="O55" s="9"/>
      <c r="P55" s="9"/>
      <c r="Q55" s="9"/>
      <c r="R55" s="9"/>
      <c r="S55" s="9"/>
    </row>
    <row r="56" spans="1:20" s="10" customFormat="1" ht="11.5" customHeight="1" x14ac:dyDescent="0.25">
      <c r="A56" s="15" t="s">
        <v>26</v>
      </c>
      <c r="B56" s="200" t="s">
        <v>231</v>
      </c>
      <c r="C56" s="200"/>
      <c r="D56" s="200"/>
      <c r="E56" s="206"/>
      <c r="F56" s="206"/>
      <c r="G56" s="206"/>
      <c r="H56" s="206"/>
      <c r="I56" s="206"/>
      <c r="J56" s="8"/>
      <c r="K56" s="9"/>
      <c r="L56" s="9"/>
      <c r="M56" s="9"/>
      <c r="N56" s="9"/>
      <c r="O56" s="9"/>
      <c r="P56" s="9"/>
      <c r="Q56" s="9"/>
      <c r="R56" s="9"/>
      <c r="S56" s="9"/>
    </row>
    <row r="57" spans="1:20" s="10" customFormat="1" ht="11.5" customHeight="1" x14ac:dyDescent="0.25">
      <c r="A57" s="16" t="s">
        <v>27</v>
      </c>
      <c r="B57" s="197" t="s">
        <v>232</v>
      </c>
      <c r="C57" s="197"/>
      <c r="D57" s="197"/>
      <c r="E57" s="198"/>
      <c r="F57" s="198"/>
      <c r="G57" s="198"/>
      <c r="H57" s="198"/>
      <c r="I57" s="198"/>
      <c r="J57" s="8"/>
      <c r="K57" s="9"/>
      <c r="L57" s="9"/>
      <c r="M57" s="9"/>
      <c r="N57" s="9"/>
      <c r="O57" s="9"/>
      <c r="P57" s="9"/>
      <c r="Q57" s="9"/>
      <c r="R57" s="9"/>
      <c r="S57" s="9"/>
    </row>
    <row r="58" spans="1:20" s="10" customFormat="1" ht="11.5" customHeight="1" x14ac:dyDescent="0.25">
      <c r="A58" s="12"/>
      <c r="B58" s="12"/>
      <c r="C58" s="12"/>
      <c r="D58" s="8"/>
      <c r="E58" s="8"/>
      <c r="F58" s="12"/>
      <c r="G58" s="12"/>
      <c r="H58" s="12"/>
      <c r="I58" s="12"/>
      <c r="J58" s="8"/>
      <c r="K58" s="8"/>
      <c r="L58" s="13"/>
      <c r="M58" s="9"/>
      <c r="N58" s="9"/>
      <c r="O58" s="9"/>
      <c r="P58" s="9"/>
      <c r="Q58" s="9"/>
      <c r="R58" s="9"/>
      <c r="S58" s="9"/>
      <c r="T58" s="9"/>
    </row>
    <row r="59" spans="1:20" ht="11.5" customHeight="1" x14ac:dyDescent="0.25">
      <c r="A59" s="20"/>
      <c r="B59" s="20"/>
      <c r="C59" s="20"/>
      <c r="D59" s="20"/>
      <c r="E59" s="20"/>
      <c r="F59" s="20"/>
      <c r="G59" s="19"/>
      <c r="H59" s="19"/>
      <c r="I59" s="19"/>
    </row>
  </sheetData>
  <sheetProtection algorithmName="SHA-512" hashValue="Fwsp1v76NIQdWPx5aqX2VO1MNPcbZiGO1oOM/462rpvvAtLnDA23NnciTEYew9D19LQvBNuFJn9usEUVx/yrGQ==" saltValue="tDMoUMnDegJYOsdR6nTwKw==" spinCount="100000" sheet="1" objects="1" scenarios="1"/>
  <dataConsolidate>
    <dataRefs count="5">
      <dataRef ref="E34" sheet="Údaje o zařízení č. 2" r:id="rId1"/>
      <dataRef ref="E34" sheet="Údaje o zařízení č. 3" r:id="rId2"/>
      <dataRef ref="E34" sheet="Údaje o zařízení č. 4" r:id="rId3"/>
      <dataRef ref="E34" sheet="Údaje o zařízení č. 5" r:id="rId4"/>
      <dataRef ref="E34" sheet="Údaje o zařízení" r:id="rId5"/>
    </dataRefs>
  </dataConsolidate>
  <mergeCells count="59">
    <mergeCell ref="E56:I56"/>
    <mergeCell ref="A48:A49"/>
    <mergeCell ref="A41:A42"/>
    <mergeCell ref="B41:J42"/>
    <mergeCell ref="A53:A54"/>
    <mergeCell ref="B57:D57"/>
    <mergeCell ref="E57:I57"/>
    <mergeCell ref="B43:C43"/>
    <mergeCell ref="B51:C51"/>
    <mergeCell ref="E43:I43"/>
    <mergeCell ref="E44:I44"/>
    <mergeCell ref="E45:I45"/>
    <mergeCell ref="E46:I46"/>
    <mergeCell ref="E47:I47"/>
    <mergeCell ref="E50:I50"/>
    <mergeCell ref="E51:I51"/>
    <mergeCell ref="E52:I52"/>
    <mergeCell ref="E55:I55"/>
    <mergeCell ref="B48:J49"/>
    <mergeCell ref="B53:J54"/>
    <mergeCell ref="B56:D56"/>
    <mergeCell ref="F1:I4"/>
    <mergeCell ref="A8:I8"/>
    <mergeCell ref="B14:D14"/>
    <mergeCell ref="E14:I14"/>
    <mergeCell ref="B16:D16"/>
    <mergeCell ref="E16:I16"/>
    <mergeCell ref="A6:I7"/>
    <mergeCell ref="A12:I12"/>
    <mergeCell ref="B15:D15"/>
    <mergeCell ref="E15:I15"/>
    <mergeCell ref="B3:E3"/>
    <mergeCell ref="B4:E4"/>
    <mergeCell ref="A1:A4"/>
    <mergeCell ref="B1:E1"/>
    <mergeCell ref="B2:E2"/>
    <mergeCell ref="B17:D17"/>
    <mergeCell ref="E19:I19"/>
    <mergeCell ref="B20:D20"/>
    <mergeCell ref="E20:I20"/>
    <mergeCell ref="A37:I37"/>
    <mergeCell ref="A21:J23"/>
    <mergeCell ref="A24:I24"/>
    <mergeCell ref="E17:I17"/>
    <mergeCell ref="B18:D18"/>
    <mergeCell ref="E18:I18"/>
    <mergeCell ref="B19:D19"/>
    <mergeCell ref="A40:I40"/>
    <mergeCell ref="C26:F26"/>
    <mergeCell ref="C27:F27"/>
    <mergeCell ref="C28:F28"/>
    <mergeCell ref="C29:F29"/>
    <mergeCell ref="C30:F30"/>
    <mergeCell ref="C31:F31"/>
    <mergeCell ref="C32:F32"/>
    <mergeCell ref="C33:F33"/>
    <mergeCell ref="C34:F34"/>
    <mergeCell ref="C35:F35"/>
    <mergeCell ref="C36:F36"/>
  </mergeCells>
  <dataValidations count="1">
    <dataValidation type="list" allowBlank="1" showInputMessage="1" showErrorMessage="1" sqref="WVM55:WVQ55 JA55:JE55 SW55:TA55 ACS55:ACW55 AMO55:AMS55 AWK55:AWO55 BGG55:BGK55 BQC55:BQG55 BZY55:CAC55 CJU55:CJY55 CTQ55:CTU55 DDM55:DDQ55 DNI55:DNM55 DXE55:DXI55 EHA55:EHE55 EQW55:ERA55 FAS55:FAW55 FKO55:FKS55 FUK55:FUO55 GEG55:GEK55 GOC55:GOG55 GXY55:GYC55 HHU55:HHY55 HRQ55:HRU55 IBM55:IBQ55 ILI55:ILM55 IVE55:IVI55 JFA55:JFE55 JOW55:JPA55 JYS55:JYW55 KIO55:KIS55 KSK55:KSO55 LCG55:LCK55 LMC55:LMG55 LVY55:LWC55 MFU55:MFY55 MPQ55:MPU55 MZM55:MZQ55 NJI55:NJM55 NTE55:NTI55 ODA55:ODE55 OMW55:ONA55 OWS55:OWW55 PGO55:PGS55 PQK55:PQO55 QAG55:QAK55 QKC55:QKG55 QTY55:QUC55 RDU55:RDY55 RNQ55:RNU55 RXM55:RXQ55 SHI55:SHM55 SRE55:SRI55 TBA55:TBE55 TKW55:TLA55 TUS55:TUW55 UEO55:UES55 UOK55:UOO55 UYG55:UYK55 VIC55:VIG55 VRY55:VSC55 WBU55:WBY55 WLQ55:WLU55" xr:uid="{00000000-0002-0000-0000-000000000000}">
      <formula1>EUconst_MSlist</formula1>
    </dataValidation>
  </dataValidations>
  <pageMargins left="0.70866141732283472" right="0.70866141732283472" top="0.74803149606299213" bottom="0.74803149606299213" header="0.31496062992125984" footer="0.31496062992125984"/>
  <pageSetup paperSize="9" scale="90" fitToHeight="0" orientation="portrait" r:id="rId6"/>
  <headerFooter>
    <oddFooter>Strana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legenda!$A$3:$A$40</xm:f>
          </x14:formula1>
          <xm:sqref>C27:F36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dimension ref="A1:N209"/>
  <sheetViews>
    <sheetView view="pageBreakPreview" zoomScale="106" zoomScaleNormal="100" zoomScaleSheetLayoutView="106" workbookViewId="0">
      <selection activeCell="G40" sqref="G40"/>
    </sheetView>
  </sheetViews>
  <sheetFormatPr defaultColWidth="8.7265625" defaultRowHeight="11.5" x14ac:dyDescent="0.25"/>
  <cols>
    <col min="1" max="2" width="9.1796875" style="31" customWidth="1"/>
    <col min="3" max="3" width="35.1796875" style="31" customWidth="1"/>
    <col min="4" max="10" width="9.1796875" style="31" customWidth="1"/>
    <col min="11" max="11" width="17.54296875" style="31" customWidth="1"/>
    <col min="12" max="12" width="12.54296875" style="31" customWidth="1"/>
    <col min="13" max="16384" width="8.7265625" style="31"/>
  </cols>
  <sheetData>
    <row r="1" spans="1:13" ht="11.5" customHeight="1" x14ac:dyDescent="0.25">
      <c r="A1" s="233" t="s">
        <v>69</v>
      </c>
      <c r="B1" s="234"/>
      <c r="C1" s="234"/>
      <c r="D1" s="234"/>
      <c r="E1" s="234"/>
      <c r="F1" s="234"/>
      <c r="G1" s="234"/>
      <c r="H1" s="234"/>
      <c r="I1" s="234"/>
      <c r="J1" s="234"/>
      <c r="K1" s="234"/>
      <c r="L1" s="234"/>
      <c r="M1" s="235"/>
    </row>
    <row r="2" spans="1:13" ht="11.5" customHeight="1" x14ac:dyDescent="0.25">
      <c r="A2" s="236"/>
      <c r="B2" s="237"/>
      <c r="C2" s="237"/>
      <c r="D2" s="237"/>
      <c r="E2" s="237"/>
      <c r="F2" s="237"/>
      <c r="G2" s="237"/>
      <c r="H2" s="237"/>
      <c r="I2" s="237"/>
      <c r="J2" s="237"/>
      <c r="K2" s="237"/>
      <c r="L2" s="237"/>
      <c r="M2" s="238"/>
    </row>
    <row r="3" spans="1:13" ht="12" customHeight="1" thickBot="1" x14ac:dyDescent="0.3">
      <c r="A3" s="239"/>
      <c r="B3" s="240"/>
      <c r="C3" s="240"/>
      <c r="D3" s="240"/>
      <c r="E3" s="240"/>
      <c r="F3" s="240"/>
      <c r="G3" s="240"/>
      <c r="H3" s="240"/>
      <c r="I3" s="240"/>
      <c r="J3" s="240"/>
      <c r="K3" s="240"/>
      <c r="L3" s="240"/>
      <c r="M3" s="241"/>
    </row>
    <row r="4" spans="1:13" ht="32.15" customHeight="1" x14ac:dyDescent="0.25">
      <c r="A4" s="251" t="s">
        <v>258</v>
      </c>
      <c r="B4" s="251"/>
      <c r="C4" s="251"/>
      <c r="D4" s="251"/>
      <c r="E4" s="251"/>
      <c r="F4" s="251"/>
      <c r="G4" s="251"/>
      <c r="H4" s="251"/>
      <c r="I4" s="251"/>
      <c r="J4" s="251"/>
      <c r="K4" s="251"/>
      <c r="L4" s="251"/>
      <c r="M4" s="251"/>
    </row>
    <row r="6" spans="1:13" ht="11.5" customHeight="1" x14ac:dyDescent="0.25">
      <c r="A6" s="151" t="s">
        <v>5</v>
      </c>
      <c r="B6" s="151"/>
      <c r="C6" s="151"/>
      <c r="D6" s="151"/>
      <c r="E6" s="151"/>
      <c r="F6" s="151"/>
      <c r="G6" s="151"/>
      <c r="H6" s="151"/>
      <c r="I6" s="151"/>
      <c r="J6" s="151"/>
      <c r="K6" s="151"/>
      <c r="L6" s="151"/>
      <c r="M6" s="57"/>
    </row>
    <row r="7" spans="1:13" ht="11.5" customHeight="1" x14ac:dyDescent="0.25">
      <c r="A7" s="56"/>
      <c r="B7" s="56"/>
      <c r="C7" s="56"/>
      <c r="D7" s="56"/>
      <c r="E7" s="56"/>
      <c r="F7" s="30"/>
      <c r="G7" s="30"/>
      <c r="H7" s="30"/>
      <c r="I7" s="30"/>
      <c r="J7" s="30"/>
      <c r="K7" s="30"/>
      <c r="L7" s="30"/>
      <c r="M7" s="30"/>
    </row>
    <row r="8" spans="1:13" ht="11.5" customHeight="1" x14ac:dyDescent="0.25">
      <c r="A8" s="56"/>
      <c r="B8" s="56"/>
      <c r="C8" s="56"/>
      <c r="D8" s="56"/>
      <c r="E8" s="56"/>
      <c r="F8" s="30"/>
      <c r="G8" s="30"/>
      <c r="H8" s="30"/>
      <c r="I8" s="30"/>
      <c r="J8" s="30"/>
      <c r="K8" s="30"/>
      <c r="L8" s="30"/>
      <c r="M8" s="30"/>
    </row>
    <row r="9" spans="1:13" ht="11.5" customHeight="1" x14ac:dyDescent="0.25">
      <c r="A9" s="56"/>
      <c r="B9" s="56"/>
      <c r="C9" s="56"/>
      <c r="D9" s="56"/>
      <c r="E9" s="56"/>
      <c r="F9" s="30"/>
      <c r="G9" s="30"/>
      <c r="H9" s="30"/>
      <c r="I9" s="30"/>
      <c r="J9" s="30"/>
      <c r="K9" s="30"/>
      <c r="L9" s="30"/>
      <c r="M9" s="30"/>
    </row>
    <row r="10" spans="1:13" ht="11.5" customHeight="1" x14ac:dyDescent="0.25">
      <c r="A10" s="247" t="s">
        <v>59</v>
      </c>
      <c r="B10" s="247"/>
      <c r="C10" s="91"/>
      <c r="D10" s="30"/>
      <c r="E10" s="30"/>
      <c r="F10" s="30"/>
      <c r="G10" s="30"/>
      <c r="H10" s="30"/>
    </row>
    <row r="11" spans="1:13" ht="11.5" customHeight="1" x14ac:dyDescent="0.25">
      <c r="A11" s="248" t="s">
        <v>60</v>
      </c>
      <c r="B11" s="248"/>
      <c r="C11" s="90"/>
      <c r="D11" s="30"/>
      <c r="E11" s="30"/>
      <c r="F11" s="30"/>
      <c r="G11" s="30"/>
      <c r="H11" s="30"/>
    </row>
    <row r="12" spans="1:13" ht="11.5" customHeight="1" x14ac:dyDescent="0.25">
      <c r="A12" s="248" t="s">
        <v>61</v>
      </c>
      <c r="B12" s="248"/>
      <c r="C12" s="90"/>
      <c r="D12" s="30"/>
      <c r="E12" s="30"/>
      <c r="F12" s="30"/>
      <c r="G12" s="30"/>
      <c r="H12" s="30"/>
    </row>
    <row r="13" spans="1:13" ht="11.5" customHeight="1" x14ac:dyDescent="0.25">
      <c r="A13" s="248" t="s">
        <v>62</v>
      </c>
      <c r="B13" s="248"/>
      <c r="C13" s="90"/>
      <c r="D13" s="30"/>
      <c r="E13" s="30"/>
      <c r="F13" s="30"/>
      <c r="G13" s="30"/>
      <c r="H13" s="30"/>
    </row>
    <row r="14" spans="1:13" ht="11.5" customHeight="1" x14ac:dyDescent="0.25">
      <c r="A14" s="248" t="s">
        <v>63</v>
      </c>
      <c r="B14" s="248"/>
      <c r="C14" s="90"/>
      <c r="D14" s="30"/>
      <c r="E14" s="30"/>
      <c r="F14" s="30"/>
      <c r="G14" s="30"/>
      <c r="H14" s="30"/>
    </row>
    <row r="15" spans="1:13" ht="11.5" customHeight="1" x14ac:dyDescent="0.25">
      <c r="A15" s="248" t="s">
        <v>64</v>
      </c>
      <c r="B15" s="248"/>
      <c r="C15" s="90"/>
      <c r="D15" s="30"/>
      <c r="E15" s="30"/>
      <c r="F15" s="30"/>
      <c r="G15" s="30"/>
      <c r="H15" s="30"/>
    </row>
    <row r="16" spans="1:13" ht="11.5" customHeight="1" x14ac:dyDescent="0.25">
      <c r="D16" s="30"/>
      <c r="E16" s="30"/>
      <c r="F16" s="30"/>
      <c r="G16" s="30"/>
      <c r="H16" s="30"/>
      <c r="I16" s="30"/>
      <c r="J16" s="30"/>
      <c r="K16" s="30"/>
      <c r="L16" s="30"/>
      <c r="M16" s="30"/>
    </row>
    <row r="17" spans="1:13" ht="11.5" customHeight="1" x14ac:dyDescent="0.25">
      <c r="D17" s="30"/>
      <c r="E17" s="30"/>
      <c r="F17" s="30"/>
      <c r="G17" s="30"/>
      <c r="H17" s="30"/>
      <c r="I17" s="30"/>
      <c r="J17" s="30"/>
      <c r="K17" s="30"/>
      <c r="L17" s="30"/>
      <c r="M17" s="30"/>
    </row>
    <row r="18" spans="1:13" ht="11.5" customHeight="1" x14ac:dyDescent="0.25">
      <c r="D18" s="30"/>
      <c r="E18" s="30"/>
      <c r="F18" s="30"/>
      <c r="G18" s="30"/>
      <c r="H18" s="30"/>
      <c r="I18" s="30"/>
      <c r="J18" s="30"/>
      <c r="K18" s="30"/>
      <c r="L18" s="30"/>
      <c r="M18" s="30"/>
    </row>
    <row r="19" spans="1:13" ht="11.5" customHeight="1" x14ac:dyDescent="0.25">
      <c r="D19" s="30"/>
      <c r="E19" s="30"/>
      <c r="F19" s="30"/>
      <c r="G19" s="30"/>
      <c r="H19" s="30"/>
      <c r="I19" s="30"/>
      <c r="J19" s="30"/>
      <c r="K19" s="30"/>
      <c r="L19" s="30"/>
      <c r="M19" s="30"/>
    </row>
    <row r="20" spans="1:13" ht="11.5" customHeight="1" x14ac:dyDescent="0.25">
      <c r="D20" s="30"/>
      <c r="E20" s="30"/>
      <c r="F20" s="30"/>
      <c r="G20" s="30"/>
      <c r="H20" s="30"/>
      <c r="I20" s="30"/>
      <c r="J20" s="30"/>
      <c r="K20" s="30"/>
      <c r="L20" s="30"/>
      <c r="M20" s="30"/>
    </row>
    <row r="21" spans="1:13" ht="11.5" customHeight="1" x14ac:dyDescent="0.25">
      <c r="D21" s="30"/>
      <c r="E21" s="30"/>
      <c r="F21" s="30"/>
      <c r="G21" s="30"/>
      <c r="H21" s="30"/>
      <c r="I21" s="30"/>
      <c r="J21" s="30"/>
      <c r="K21" s="30"/>
      <c r="L21" s="30"/>
      <c r="M21" s="30"/>
    </row>
    <row r="22" spans="1:13" ht="11.5" customHeight="1" x14ac:dyDescent="0.25">
      <c r="D22" s="30"/>
      <c r="E22" s="30"/>
      <c r="F22" s="30"/>
      <c r="G22" s="30"/>
      <c r="H22" s="30"/>
      <c r="I22" s="30"/>
      <c r="J22" s="30"/>
      <c r="K22" s="30"/>
      <c r="L22" s="30"/>
      <c r="M22" s="30"/>
    </row>
    <row r="23" spans="1:13" ht="11.5" customHeight="1" x14ac:dyDescent="0.25">
      <c r="A23" s="30"/>
      <c r="B23" s="30"/>
      <c r="C23" s="30"/>
      <c r="D23" s="30"/>
      <c r="E23" s="30"/>
      <c r="F23" s="30"/>
      <c r="G23" s="30"/>
      <c r="H23" s="30"/>
      <c r="I23" s="30"/>
      <c r="J23" s="30"/>
      <c r="K23" s="30"/>
      <c r="L23" s="30"/>
      <c r="M23" s="30"/>
    </row>
    <row r="24" spans="1:13" ht="11.5" customHeight="1" x14ac:dyDescent="0.25">
      <c r="A24" s="151" t="s">
        <v>55</v>
      </c>
      <c r="B24" s="151"/>
      <c r="C24" s="151"/>
      <c r="D24" s="151"/>
      <c r="E24" s="151"/>
      <c r="F24" s="151"/>
      <c r="G24" s="151"/>
      <c r="H24" s="151"/>
      <c r="I24" s="151"/>
      <c r="J24" s="151"/>
      <c r="K24" s="151"/>
      <c r="L24" s="151"/>
      <c r="M24" s="57"/>
    </row>
    <row r="25" spans="1:13" ht="11.5" customHeight="1" x14ac:dyDescent="0.25">
      <c r="A25" s="58"/>
      <c r="B25" s="58"/>
      <c r="C25" s="58"/>
      <c r="D25" s="58"/>
      <c r="E25" s="58"/>
      <c r="F25" s="30"/>
      <c r="G25" s="30"/>
      <c r="H25" s="30"/>
      <c r="I25" s="30"/>
      <c r="J25" s="30"/>
      <c r="K25" s="30"/>
      <c r="L25" s="30"/>
      <c r="M25" s="30"/>
    </row>
    <row r="26" spans="1:13" ht="11.5" customHeight="1" x14ac:dyDescent="0.25">
      <c r="A26" s="58"/>
      <c r="B26" s="58"/>
      <c r="C26" s="58"/>
      <c r="D26" s="58"/>
      <c r="E26" s="58"/>
      <c r="F26" s="30"/>
      <c r="G26" s="30"/>
      <c r="H26" s="30"/>
      <c r="I26" s="30"/>
      <c r="J26" s="30"/>
      <c r="K26" s="30"/>
      <c r="L26" s="30"/>
      <c r="M26" s="30"/>
    </row>
    <row r="27" spans="1:13" ht="11.5" customHeight="1" x14ac:dyDescent="0.25">
      <c r="A27" s="58"/>
      <c r="B27" s="58"/>
      <c r="C27" s="58"/>
      <c r="D27" s="58"/>
      <c r="E27" s="58"/>
      <c r="F27" s="30"/>
      <c r="G27" s="30"/>
      <c r="H27" s="30"/>
      <c r="I27" s="30"/>
      <c r="J27" s="30"/>
      <c r="K27" s="30"/>
      <c r="L27" s="30"/>
      <c r="M27" s="30"/>
    </row>
    <row r="28" spans="1:13" ht="40" customHeight="1" x14ac:dyDescent="0.25">
      <c r="A28" s="66" t="s">
        <v>23</v>
      </c>
      <c r="B28" s="216" t="s">
        <v>53</v>
      </c>
      <c r="C28" s="216"/>
      <c r="D28" s="67" t="s">
        <v>39</v>
      </c>
      <c r="E28" s="67" t="s">
        <v>40</v>
      </c>
      <c r="F28" s="68">
        <v>2025</v>
      </c>
      <c r="G28" s="245" t="s">
        <v>15</v>
      </c>
      <c r="H28" s="246"/>
      <c r="I28" s="30"/>
    </row>
    <row r="29" spans="1:13" ht="11.5" customHeight="1" x14ac:dyDescent="0.25">
      <c r="A29" s="92" t="str">
        <f>IF(B29&gt;0,VLOOKUP(B29,legenda!C:G,5,0),"")</f>
        <v/>
      </c>
      <c r="B29" s="217"/>
      <c r="C29" s="217"/>
      <c r="D29" s="41" t="str">
        <f>IF(B29&gt;0,VLOOKUP(B29,legenda!C:E,3,0),"")</f>
        <v/>
      </c>
      <c r="E29" s="42" t="str">
        <f>IF(B29&gt;0,VLOOKUP(B29,legenda!C:D,2,0),"")</f>
        <v/>
      </c>
      <c r="F29" s="85"/>
      <c r="G29" s="218">
        <f t="shared" ref="G29:G38" si="0">IF(B29&gt;0,(0.8*0.85*1728.74*E29*F29),0)</f>
        <v>0</v>
      </c>
      <c r="H29" s="219"/>
      <c r="I29" s="30"/>
    </row>
    <row r="30" spans="1:13" ht="11.5" customHeight="1" x14ac:dyDescent="0.25">
      <c r="A30" s="93" t="str">
        <f>IF(B30&gt;0,VLOOKUP(B30,legenda!C:G,5,0),"")</f>
        <v/>
      </c>
      <c r="B30" s="211"/>
      <c r="C30" s="213"/>
      <c r="D30" s="43" t="str">
        <f>IF(B30&gt;0,VLOOKUP(B30,legenda!C:E,3,0),"")</f>
        <v/>
      </c>
      <c r="E30" s="44" t="str">
        <f>IF(B30&gt;0,VLOOKUP(B30,legenda!C:D,2,0),"")</f>
        <v/>
      </c>
      <c r="F30" s="86"/>
      <c r="G30" s="218">
        <f t="shared" si="0"/>
        <v>0</v>
      </c>
      <c r="H30" s="219"/>
      <c r="I30" s="30"/>
    </row>
    <row r="31" spans="1:13" ht="11.5" customHeight="1" x14ac:dyDescent="0.25">
      <c r="A31" s="93" t="str">
        <f>IF(B31&gt;0,VLOOKUP(B31,legenda!C:G,5,0),"")</f>
        <v/>
      </c>
      <c r="B31" s="211"/>
      <c r="C31" s="213"/>
      <c r="D31" s="43" t="str">
        <f>IF(B31&gt;0,VLOOKUP(B31,legenda!C:E,3,0),"")</f>
        <v/>
      </c>
      <c r="E31" s="44" t="str">
        <f>IF(B31&gt;0,VLOOKUP(B31,legenda!C:D,2,0),"")</f>
        <v/>
      </c>
      <c r="F31" s="86"/>
      <c r="G31" s="218">
        <f t="shared" si="0"/>
        <v>0</v>
      </c>
      <c r="H31" s="219"/>
      <c r="I31" s="30"/>
    </row>
    <row r="32" spans="1:13" ht="11.5" customHeight="1" x14ac:dyDescent="0.25">
      <c r="A32" s="93" t="str">
        <f>IF(B32&gt;0,VLOOKUP(B32,legenda!C:G,5,0),"")</f>
        <v/>
      </c>
      <c r="B32" s="211"/>
      <c r="C32" s="213"/>
      <c r="D32" s="43" t="str">
        <f>IF(B32&gt;0,VLOOKUP(B32,legenda!C:E,3,0),"")</f>
        <v/>
      </c>
      <c r="E32" s="44" t="str">
        <f>IF(B32&gt;0,VLOOKUP(B32,legenda!C:D,2,0),"")</f>
        <v/>
      </c>
      <c r="F32" s="86"/>
      <c r="G32" s="218">
        <f t="shared" si="0"/>
        <v>0</v>
      </c>
      <c r="H32" s="219"/>
      <c r="I32" s="30"/>
    </row>
    <row r="33" spans="1:14" ht="11.5" customHeight="1" x14ac:dyDescent="0.25">
      <c r="A33" s="93" t="str">
        <f>IF(B33&gt;0,VLOOKUP(B33,legenda!C:G,5,0),"")</f>
        <v/>
      </c>
      <c r="B33" s="211"/>
      <c r="C33" s="213"/>
      <c r="D33" s="43" t="str">
        <f>IF(B33&gt;0,VLOOKUP(B33,legenda!C:E,3,0),"")</f>
        <v/>
      </c>
      <c r="E33" s="44" t="str">
        <f>IF(B33&gt;0,VLOOKUP(B33,legenda!C:D,2,0),"")</f>
        <v/>
      </c>
      <c r="F33" s="86"/>
      <c r="G33" s="218">
        <f t="shared" si="0"/>
        <v>0</v>
      </c>
      <c r="H33" s="219"/>
      <c r="I33" s="30"/>
    </row>
    <row r="34" spans="1:14" ht="11.5" customHeight="1" x14ac:dyDescent="0.25">
      <c r="A34" s="93" t="str">
        <f>IF(B34&gt;0,VLOOKUP(B34,legenda!C:G,5,0),"")</f>
        <v/>
      </c>
      <c r="B34" s="211"/>
      <c r="C34" s="213"/>
      <c r="D34" s="43" t="str">
        <f>IF(B34&gt;0,VLOOKUP(B34,legenda!C:E,3,0),"")</f>
        <v/>
      </c>
      <c r="E34" s="44" t="str">
        <f>IF(B34&gt;0,VLOOKUP(B34,legenda!C:D,2,0),"")</f>
        <v/>
      </c>
      <c r="F34" s="86"/>
      <c r="G34" s="218">
        <f t="shared" si="0"/>
        <v>0</v>
      </c>
      <c r="H34" s="219"/>
      <c r="I34" s="30"/>
    </row>
    <row r="35" spans="1:14" ht="11.5" customHeight="1" x14ac:dyDescent="0.25">
      <c r="A35" s="93" t="str">
        <f>IF(B35&gt;0,VLOOKUP(B35,legenda!C:G,5,0),"")</f>
        <v/>
      </c>
      <c r="B35" s="211"/>
      <c r="C35" s="213"/>
      <c r="D35" s="43" t="str">
        <f>IF(B35&gt;0,VLOOKUP(B35,legenda!C:E,3,0),"")</f>
        <v/>
      </c>
      <c r="E35" s="44" t="str">
        <f>IF(B35&gt;0,VLOOKUP(B35,legenda!C:D,2,0),"")</f>
        <v/>
      </c>
      <c r="F35" s="86"/>
      <c r="G35" s="218">
        <f t="shared" si="0"/>
        <v>0</v>
      </c>
      <c r="H35" s="219"/>
      <c r="I35" s="30"/>
    </row>
    <row r="36" spans="1:14" ht="11.5" customHeight="1" x14ac:dyDescent="0.25">
      <c r="A36" s="93" t="str">
        <f>IF(B36&gt;0,VLOOKUP(B36,legenda!C:G,5,0),"")</f>
        <v/>
      </c>
      <c r="B36" s="211"/>
      <c r="C36" s="213"/>
      <c r="D36" s="43" t="str">
        <f>IF(B36&gt;0,VLOOKUP(B36,legenda!C:E,3,0),"")</f>
        <v/>
      </c>
      <c r="E36" s="44" t="str">
        <f>IF(B36&gt;0,VLOOKUP(B36,legenda!C:D,2,0),"")</f>
        <v/>
      </c>
      <c r="F36" s="86"/>
      <c r="G36" s="218">
        <f t="shared" si="0"/>
        <v>0</v>
      </c>
      <c r="H36" s="219"/>
      <c r="I36" s="30"/>
    </row>
    <row r="37" spans="1:14" ht="11.5" customHeight="1" x14ac:dyDescent="0.25">
      <c r="A37" s="93" t="str">
        <f>IF(B37&gt;0,VLOOKUP(B37,legenda!C:G,5,0),"")</f>
        <v/>
      </c>
      <c r="B37" s="211"/>
      <c r="C37" s="213"/>
      <c r="D37" s="43" t="str">
        <f>IF(B37&gt;0,VLOOKUP(B37,legenda!C:E,3,0),"")</f>
        <v/>
      </c>
      <c r="E37" s="44" t="str">
        <f>IF(B37&gt;0,VLOOKUP(B37,legenda!C:D,2,0),"")</f>
        <v/>
      </c>
      <c r="F37" s="86"/>
      <c r="G37" s="218">
        <f t="shared" si="0"/>
        <v>0</v>
      </c>
      <c r="H37" s="219"/>
      <c r="I37" s="30"/>
    </row>
    <row r="38" spans="1:14" ht="11.5" customHeight="1" x14ac:dyDescent="0.25">
      <c r="A38" s="94" t="str">
        <f>IF(B38&gt;0,VLOOKUP(B38,legenda!C:G,5,0),"")</f>
        <v/>
      </c>
      <c r="B38" s="230"/>
      <c r="C38" s="231"/>
      <c r="D38" s="45" t="str">
        <f>IF(B38&gt;0,VLOOKUP(B38,legenda!C:E,3,0),"")</f>
        <v/>
      </c>
      <c r="E38" s="46" t="str">
        <f>IF(B38&gt;0,VLOOKUP(B38,legenda!C:D,2,0),"")</f>
        <v/>
      </c>
      <c r="F38" s="87"/>
      <c r="G38" s="218">
        <f t="shared" si="0"/>
        <v>0</v>
      </c>
      <c r="H38" s="219"/>
      <c r="I38" s="30"/>
    </row>
    <row r="39" spans="1:14" ht="15" customHeight="1" x14ac:dyDescent="0.25">
      <c r="A39" s="30"/>
      <c r="B39" s="30"/>
      <c r="C39" s="30"/>
      <c r="D39" s="95" t="s">
        <v>46</v>
      </c>
      <c r="E39" s="96"/>
      <c r="F39" s="97"/>
      <c r="G39" s="249">
        <f>SUM(G29:G38)</f>
        <v>0</v>
      </c>
      <c r="H39" s="250"/>
      <c r="I39" s="30"/>
      <c r="J39" s="30"/>
    </row>
    <row r="40" spans="1:14" x14ac:dyDescent="0.25">
      <c r="A40" s="30"/>
      <c r="B40" s="30"/>
      <c r="C40" s="30"/>
      <c r="D40" s="30"/>
      <c r="E40" s="30"/>
      <c r="F40" s="34"/>
      <c r="G40" s="34"/>
      <c r="H40" s="49"/>
      <c r="I40" s="49"/>
      <c r="J40" s="49"/>
      <c r="K40" s="50"/>
      <c r="L40" s="30"/>
      <c r="M40" s="30"/>
    </row>
    <row r="41" spans="1:14" x14ac:dyDescent="0.25">
      <c r="A41" s="30"/>
      <c r="B41" s="30"/>
      <c r="C41" s="30"/>
      <c r="D41" s="30"/>
      <c r="E41" s="30"/>
      <c r="F41" s="34"/>
      <c r="G41" s="34"/>
      <c r="H41" s="49"/>
      <c r="I41" s="49"/>
      <c r="J41" s="49"/>
      <c r="K41" s="50"/>
      <c r="L41" s="30"/>
      <c r="M41" s="30"/>
    </row>
    <row r="42" spans="1:14" x14ac:dyDescent="0.25">
      <c r="A42" s="30"/>
      <c r="B42" s="30"/>
      <c r="C42" s="30"/>
      <c r="D42" s="30"/>
      <c r="E42" s="30"/>
      <c r="F42" s="34"/>
      <c r="G42" s="34"/>
      <c r="H42" s="49"/>
      <c r="I42" s="49"/>
      <c r="J42" s="49"/>
      <c r="K42" s="50"/>
      <c r="L42" s="30"/>
      <c r="M42" s="30"/>
    </row>
    <row r="43" spans="1:14" x14ac:dyDescent="0.25">
      <c r="A43" s="30"/>
      <c r="B43" s="30"/>
      <c r="C43" s="30"/>
      <c r="D43" s="30"/>
      <c r="E43" s="30"/>
      <c r="F43" s="34"/>
      <c r="G43" s="34"/>
      <c r="H43" s="49"/>
      <c r="I43" s="49"/>
      <c r="J43" s="49"/>
      <c r="K43" s="50"/>
      <c r="L43" s="30"/>
      <c r="M43" s="30"/>
    </row>
    <row r="44" spans="1:14" x14ac:dyDescent="0.25">
      <c r="A44" s="30"/>
      <c r="B44" s="30"/>
      <c r="C44" s="30"/>
      <c r="D44" s="30"/>
      <c r="E44" s="30"/>
      <c r="F44" s="34"/>
      <c r="G44" s="34"/>
      <c r="H44" s="49"/>
      <c r="I44" s="49"/>
      <c r="J44" s="49"/>
      <c r="K44" s="50"/>
      <c r="L44" s="30"/>
      <c r="M44" s="30"/>
    </row>
    <row r="45" spans="1:14" x14ac:dyDescent="0.25">
      <c r="A45" s="30"/>
      <c r="B45" s="30"/>
      <c r="C45" s="30"/>
      <c r="D45" s="30"/>
      <c r="E45" s="30"/>
      <c r="F45" s="34"/>
      <c r="G45" s="34"/>
      <c r="H45" s="49"/>
      <c r="I45" s="49"/>
      <c r="J45" s="49"/>
      <c r="K45" s="50"/>
      <c r="L45" s="30"/>
      <c r="M45" s="30"/>
    </row>
    <row r="46" spans="1:14" x14ac:dyDescent="0.25">
      <c r="A46" s="30"/>
      <c r="B46" s="30"/>
      <c r="C46" s="30"/>
      <c r="D46" s="30"/>
      <c r="E46" s="30"/>
      <c r="F46" s="34"/>
      <c r="G46" s="34"/>
      <c r="H46" s="30"/>
      <c r="I46" s="30"/>
      <c r="J46" s="30"/>
      <c r="K46" s="30"/>
      <c r="L46" s="30"/>
      <c r="M46" s="30"/>
    </row>
    <row r="47" spans="1:14" ht="11.5" customHeight="1" x14ac:dyDescent="0.25">
      <c r="A47" s="151" t="s">
        <v>73</v>
      </c>
      <c r="B47" s="151"/>
      <c r="C47" s="151"/>
      <c r="D47" s="151"/>
      <c r="E47" s="151"/>
      <c r="F47" s="151"/>
      <c r="G47" s="151"/>
      <c r="H47" s="151"/>
      <c r="I47" s="151"/>
      <c r="J47" s="151"/>
      <c r="K47" s="151"/>
      <c r="L47" s="151"/>
      <c r="M47" s="57"/>
    </row>
    <row r="48" spans="1:14" ht="11.5" customHeight="1" x14ac:dyDescent="0.25">
      <c r="A48" s="59"/>
      <c r="B48" s="59"/>
      <c r="C48" s="59"/>
      <c r="D48" s="59"/>
      <c r="E48" s="59"/>
      <c r="F48" s="38"/>
      <c r="G48" s="38"/>
      <c r="H48" s="36"/>
      <c r="J48" s="36"/>
      <c r="L48" s="30"/>
      <c r="M48" s="30"/>
      <c r="N48" s="30"/>
    </row>
    <row r="49" spans="1:14" ht="11.5" customHeight="1" x14ac:dyDescent="0.25">
      <c r="A49" s="59"/>
      <c r="B49" s="59"/>
      <c r="C49" s="59"/>
      <c r="D49" s="59"/>
      <c r="E49" s="59"/>
      <c r="F49" s="38"/>
      <c r="G49" s="38"/>
      <c r="H49" s="36"/>
      <c r="J49" s="36"/>
      <c r="L49" s="30"/>
      <c r="M49" s="30"/>
      <c r="N49" s="30"/>
    </row>
    <row r="50" spans="1:14" ht="11.5" customHeight="1" x14ac:dyDescent="0.25">
      <c r="A50" s="59"/>
      <c r="B50" s="59"/>
      <c r="C50" s="59"/>
      <c r="D50" s="59"/>
      <c r="E50" s="59"/>
      <c r="F50" s="38"/>
      <c r="G50" s="38"/>
      <c r="H50" s="36"/>
      <c r="J50" s="36"/>
      <c r="L50" s="30"/>
      <c r="M50" s="30"/>
      <c r="N50" s="30"/>
    </row>
    <row r="51" spans="1:14" ht="40" customHeight="1" x14ac:dyDescent="0.25">
      <c r="A51" s="48" t="s">
        <v>72</v>
      </c>
      <c r="B51" s="220" t="s">
        <v>71</v>
      </c>
      <c r="C51" s="221"/>
      <c r="D51" s="221"/>
      <c r="E51" s="222"/>
      <c r="F51" s="69">
        <v>2025</v>
      </c>
      <c r="G51" s="36"/>
      <c r="I51" s="36"/>
      <c r="K51" s="30"/>
      <c r="L51" s="30"/>
      <c r="M51" s="30"/>
    </row>
    <row r="52" spans="1:14" ht="11.5" customHeight="1" x14ac:dyDescent="0.25">
      <c r="A52" s="145"/>
      <c r="B52" s="242"/>
      <c r="C52" s="243"/>
      <c r="D52" s="243"/>
      <c r="E52" s="244"/>
      <c r="F52" s="83"/>
      <c r="G52" s="36"/>
      <c r="I52" s="36"/>
      <c r="K52" s="30"/>
      <c r="L52" s="30"/>
      <c r="M52" s="30"/>
    </row>
    <row r="53" spans="1:14" ht="11.5" customHeight="1" x14ac:dyDescent="0.25">
      <c r="A53" s="145"/>
      <c r="B53" s="211"/>
      <c r="C53" s="212"/>
      <c r="D53" s="212"/>
      <c r="E53" s="213"/>
      <c r="F53" s="84"/>
      <c r="G53" s="36"/>
      <c r="I53" s="30"/>
      <c r="J53" s="30"/>
      <c r="K53" s="30"/>
    </row>
    <row r="54" spans="1:14" ht="11.5" customHeight="1" x14ac:dyDescent="0.25">
      <c r="A54" s="145"/>
      <c r="B54" s="211"/>
      <c r="C54" s="212"/>
      <c r="D54" s="212"/>
      <c r="E54" s="213"/>
      <c r="F54" s="84"/>
      <c r="G54" s="36"/>
      <c r="I54" s="30"/>
      <c r="J54" s="30"/>
      <c r="K54" s="30"/>
    </row>
    <row r="55" spans="1:14" ht="11.5" customHeight="1" x14ac:dyDescent="0.25">
      <c r="A55" s="145"/>
      <c r="B55" s="211"/>
      <c r="C55" s="212"/>
      <c r="D55" s="212"/>
      <c r="E55" s="213"/>
      <c r="F55" s="84"/>
      <c r="G55" s="36"/>
      <c r="I55" s="30"/>
      <c r="J55" s="30"/>
      <c r="K55" s="30"/>
    </row>
    <row r="56" spans="1:14" ht="11.5" customHeight="1" x14ac:dyDescent="0.25">
      <c r="A56" s="145"/>
      <c r="B56" s="211"/>
      <c r="C56" s="212"/>
      <c r="D56" s="212"/>
      <c r="E56" s="213"/>
      <c r="F56" s="84"/>
      <c r="G56" s="36"/>
      <c r="I56" s="30"/>
      <c r="J56" s="30"/>
      <c r="K56" s="30"/>
    </row>
    <row r="57" spans="1:14" ht="11.5" customHeight="1" x14ac:dyDescent="0.25">
      <c r="A57" s="145"/>
      <c r="B57" s="211"/>
      <c r="C57" s="212"/>
      <c r="D57" s="212"/>
      <c r="E57" s="213"/>
      <c r="F57" s="84"/>
      <c r="G57" s="36"/>
      <c r="I57" s="30"/>
      <c r="J57" s="30"/>
      <c r="K57" s="30"/>
    </row>
    <row r="58" spans="1:14" ht="11.5" customHeight="1" x14ac:dyDescent="0.25">
      <c r="A58" s="145"/>
      <c r="B58" s="211"/>
      <c r="C58" s="212"/>
      <c r="D58" s="212"/>
      <c r="E58" s="213"/>
      <c r="F58" s="84"/>
      <c r="G58" s="36"/>
      <c r="I58" s="30"/>
      <c r="J58" s="30"/>
      <c r="K58" s="30"/>
    </row>
    <row r="59" spans="1:14" ht="11.5" customHeight="1" x14ac:dyDescent="0.25">
      <c r="A59" s="145"/>
      <c r="B59" s="211"/>
      <c r="C59" s="212"/>
      <c r="D59" s="212"/>
      <c r="E59" s="213"/>
      <c r="F59" s="84"/>
      <c r="G59" s="36"/>
      <c r="I59" s="30"/>
      <c r="J59" s="30"/>
      <c r="K59" s="30"/>
    </row>
    <row r="60" spans="1:14" ht="11.5" customHeight="1" x14ac:dyDescent="0.25">
      <c r="A60" s="145"/>
      <c r="B60" s="211"/>
      <c r="C60" s="212"/>
      <c r="D60" s="212"/>
      <c r="E60" s="213"/>
      <c r="F60" s="84"/>
      <c r="G60" s="36"/>
      <c r="I60" s="30"/>
      <c r="J60" s="30"/>
      <c r="K60" s="30"/>
    </row>
    <row r="61" spans="1:14" ht="11.5" customHeight="1" x14ac:dyDescent="0.25">
      <c r="A61" s="145"/>
      <c r="B61" s="211"/>
      <c r="C61" s="212"/>
      <c r="D61" s="212"/>
      <c r="E61" s="213"/>
      <c r="F61" s="84"/>
      <c r="G61" s="36"/>
      <c r="I61" s="30"/>
      <c r="J61" s="30"/>
      <c r="K61" s="30"/>
    </row>
    <row r="62" spans="1:14" ht="11.5" customHeight="1" x14ac:dyDescent="0.25">
      <c r="A62" s="145"/>
      <c r="B62" s="211"/>
      <c r="C62" s="212"/>
      <c r="D62" s="212"/>
      <c r="E62" s="213"/>
      <c r="F62" s="84"/>
      <c r="G62" s="36"/>
      <c r="I62" s="30"/>
      <c r="J62" s="30"/>
      <c r="K62" s="30"/>
    </row>
    <row r="63" spans="1:14" ht="11.5" customHeight="1" x14ac:dyDescent="0.25">
      <c r="A63" s="145"/>
      <c r="B63" s="211"/>
      <c r="C63" s="212"/>
      <c r="D63" s="212"/>
      <c r="E63" s="213"/>
      <c r="F63" s="84"/>
      <c r="G63" s="36"/>
      <c r="I63" s="30"/>
      <c r="J63" s="30"/>
      <c r="K63" s="30"/>
    </row>
    <row r="64" spans="1:14" ht="11.5" customHeight="1" x14ac:dyDescent="0.25">
      <c r="A64" s="145"/>
      <c r="B64" s="211"/>
      <c r="C64" s="212"/>
      <c r="D64" s="212"/>
      <c r="E64" s="213"/>
      <c r="F64" s="84"/>
      <c r="G64" s="36"/>
      <c r="I64" s="30"/>
      <c r="J64" s="30"/>
      <c r="K64" s="30"/>
    </row>
    <row r="65" spans="1:13" ht="11.5" customHeight="1" x14ac:dyDescent="0.25">
      <c r="A65" s="145"/>
      <c r="B65" s="211"/>
      <c r="C65" s="212"/>
      <c r="D65" s="212"/>
      <c r="E65" s="213"/>
      <c r="F65" s="84"/>
      <c r="G65" s="36"/>
      <c r="I65" s="30"/>
      <c r="J65" s="30"/>
      <c r="K65" s="30"/>
    </row>
    <row r="66" spans="1:13" ht="11.5" customHeight="1" x14ac:dyDescent="0.25">
      <c r="A66" s="145"/>
      <c r="B66" s="211"/>
      <c r="C66" s="212"/>
      <c r="D66" s="212"/>
      <c r="E66" s="213"/>
      <c r="F66" s="84"/>
      <c r="G66" s="36"/>
      <c r="I66" s="30"/>
      <c r="J66" s="30"/>
      <c r="K66" s="30"/>
    </row>
    <row r="67" spans="1:13" ht="11.5" customHeight="1" x14ac:dyDescent="0.25">
      <c r="A67" s="145"/>
      <c r="B67" s="211"/>
      <c r="C67" s="212"/>
      <c r="D67" s="212"/>
      <c r="E67" s="213"/>
      <c r="F67" s="84"/>
      <c r="G67" s="36"/>
      <c r="I67" s="30"/>
      <c r="J67" s="30"/>
      <c r="K67" s="30"/>
    </row>
    <row r="68" spans="1:13" ht="11.5" customHeight="1" x14ac:dyDescent="0.25">
      <c r="A68" s="145"/>
      <c r="B68" s="211"/>
      <c r="C68" s="212"/>
      <c r="D68" s="212"/>
      <c r="E68" s="213"/>
      <c r="F68" s="84"/>
      <c r="G68" s="36"/>
      <c r="I68" s="30"/>
      <c r="J68" s="30"/>
      <c r="K68" s="30"/>
    </row>
    <row r="69" spans="1:13" ht="11.5" customHeight="1" x14ac:dyDescent="0.25">
      <c r="A69" s="145"/>
      <c r="B69" s="211"/>
      <c r="C69" s="212"/>
      <c r="D69" s="212"/>
      <c r="E69" s="213"/>
      <c r="F69" s="84"/>
      <c r="G69" s="36"/>
      <c r="I69" s="30"/>
      <c r="J69" s="30"/>
      <c r="K69" s="30"/>
    </row>
    <row r="70" spans="1:13" ht="11.5" customHeight="1" x14ac:dyDescent="0.25">
      <c r="A70" s="145"/>
      <c r="B70" s="211"/>
      <c r="C70" s="212"/>
      <c r="D70" s="212"/>
      <c r="E70" s="213"/>
      <c r="F70" s="84"/>
      <c r="G70" s="36"/>
      <c r="I70" s="30"/>
      <c r="J70" s="30"/>
      <c r="K70" s="30"/>
    </row>
    <row r="71" spans="1:13" ht="11.5" customHeight="1" x14ac:dyDescent="0.25">
      <c r="A71" s="145"/>
      <c r="B71" s="211"/>
      <c r="C71" s="212"/>
      <c r="D71" s="212"/>
      <c r="E71" s="213"/>
      <c r="F71" s="84"/>
      <c r="G71" s="36"/>
      <c r="I71" s="30"/>
      <c r="J71" s="30"/>
      <c r="K71" s="30"/>
    </row>
    <row r="72" spans="1:13" ht="11.5" customHeight="1" x14ac:dyDescent="0.25">
      <c r="A72" s="232" t="s">
        <v>24</v>
      </c>
      <c r="B72" s="232"/>
      <c r="C72" s="232"/>
      <c r="D72" s="232"/>
      <c r="E72" s="232"/>
      <c r="F72" s="232"/>
      <c r="G72" s="232"/>
      <c r="H72" s="30"/>
      <c r="I72" s="30"/>
      <c r="J72" s="30"/>
      <c r="K72" s="30"/>
      <c r="L72" s="30"/>
      <c r="M72" s="30"/>
    </row>
    <row r="73" spans="1:13" ht="11.5" customHeight="1" x14ac:dyDescent="0.25">
      <c r="A73" s="47"/>
      <c r="B73" s="47"/>
      <c r="C73" s="47"/>
      <c r="D73" s="47"/>
      <c r="E73" s="47"/>
      <c r="F73" s="47"/>
      <c r="G73" s="47"/>
      <c r="H73" s="30"/>
      <c r="I73" s="30"/>
      <c r="J73" s="30"/>
      <c r="K73" s="30"/>
      <c r="L73" s="30"/>
      <c r="M73" s="30"/>
    </row>
    <row r="74" spans="1:13" ht="11.5" customHeight="1" x14ac:dyDescent="0.25">
      <c r="A74" s="151" t="s">
        <v>240</v>
      </c>
      <c r="B74" s="151"/>
      <c r="C74" s="151"/>
      <c r="D74" s="151"/>
      <c r="E74" s="151"/>
      <c r="F74" s="151"/>
      <c r="G74" s="151"/>
      <c r="H74" s="151"/>
      <c r="I74" s="151"/>
      <c r="J74" s="151"/>
      <c r="K74" s="151"/>
      <c r="L74" s="151"/>
      <c r="M74" s="57"/>
    </row>
    <row r="75" spans="1:13" ht="11.5" customHeight="1" x14ac:dyDescent="0.25">
      <c r="A75" s="47"/>
      <c r="B75" s="47"/>
      <c r="C75" s="47"/>
      <c r="D75" s="47"/>
      <c r="E75" s="47"/>
      <c r="F75" s="47"/>
      <c r="G75" s="47"/>
      <c r="H75" s="30"/>
      <c r="I75" s="30"/>
      <c r="J75" s="30"/>
      <c r="K75" s="30"/>
      <c r="L75" s="30"/>
      <c r="M75" s="30"/>
    </row>
    <row r="76" spans="1:13" s="114" customFormat="1" ht="11.5" customHeight="1" x14ac:dyDescent="0.3">
      <c r="A76" s="149" t="s">
        <v>238</v>
      </c>
      <c r="B76" s="214" t="s">
        <v>239</v>
      </c>
      <c r="C76" s="214"/>
      <c r="D76" s="47"/>
      <c r="E76" s="47"/>
      <c r="F76" s="47"/>
      <c r="G76" s="47"/>
      <c r="H76" s="30"/>
      <c r="I76" s="30"/>
      <c r="J76" s="30"/>
      <c r="K76" s="30"/>
      <c r="L76" s="30"/>
      <c r="M76" s="30"/>
    </row>
    <row r="77" spans="1:13" s="114" customFormat="1" ht="11.5" customHeight="1" x14ac:dyDescent="0.3">
      <c r="A77" s="150">
        <v>2025</v>
      </c>
      <c r="B77" s="210"/>
      <c r="C77" s="210"/>
      <c r="D77" s="47"/>
      <c r="E77" s="47"/>
      <c r="F77" s="47"/>
      <c r="G77" s="47"/>
      <c r="H77" s="30"/>
      <c r="I77" s="30"/>
      <c r="J77" s="30"/>
      <c r="K77" s="30"/>
      <c r="L77" s="30"/>
      <c r="M77" s="30"/>
    </row>
    <row r="78" spans="1:13" ht="11.5" customHeight="1" x14ac:dyDescent="0.25">
      <c r="A78" s="47"/>
      <c r="B78" s="47"/>
      <c r="C78" s="47"/>
      <c r="D78" s="47"/>
      <c r="E78" s="47"/>
      <c r="F78" s="47"/>
      <c r="G78" s="47"/>
      <c r="H78" s="30"/>
      <c r="I78" s="30"/>
      <c r="J78" s="30"/>
      <c r="K78" s="30"/>
      <c r="L78" s="30"/>
      <c r="M78" s="30"/>
    </row>
    <row r="79" spans="1:13" ht="11.5" customHeight="1" x14ac:dyDescent="0.25">
      <c r="A79" s="47"/>
      <c r="B79" s="47"/>
      <c r="C79" s="47"/>
      <c r="D79" s="47"/>
      <c r="E79" s="47"/>
      <c r="F79" s="47"/>
      <c r="G79" s="47"/>
      <c r="H79" s="30"/>
      <c r="I79" s="30"/>
      <c r="J79" s="30"/>
      <c r="K79" s="30"/>
      <c r="L79" s="30"/>
      <c r="M79" s="30"/>
    </row>
    <row r="80" spans="1:13" ht="14.5" customHeight="1" x14ac:dyDescent="0.25">
      <c r="A80" s="47"/>
      <c r="B80" s="47"/>
      <c r="C80" s="47"/>
      <c r="D80" s="47"/>
      <c r="E80" s="47"/>
      <c r="F80" s="47"/>
      <c r="G80" s="47"/>
      <c r="H80" s="30"/>
      <c r="I80" s="30"/>
      <c r="J80" s="30"/>
      <c r="K80" s="30"/>
      <c r="L80" s="30"/>
      <c r="M80" s="30"/>
    </row>
    <row r="81" spans="1:13" ht="11.5" customHeight="1" x14ac:dyDescent="0.25">
      <c r="A81" s="151" t="s">
        <v>13</v>
      </c>
      <c r="B81" s="151"/>
      <c r="C81" s="151"/>
      <c r="D81" s="151"/>
      <c r="E81" s="151"/>
      <c r="F81" s="151"/>
      <c r="G81" s="151"/>
      <c r="H81" s="151"/>
      <c r="I81" s="151"/>
      <c r="J81" s="151"/>
      <c r="K81" s="151"/>
      <c r="L81" s="57"/>
      <c r="M81" s="113"/>
    </row>
    <row r="82" spans="1:13" ht="11.5" customHeight="1" x14ac:dyDescent="0.35">
      <c r="A82" s="98"/>
      <c r="B82" s="98"/>
      <c r="C82" s="98"/>
      <c r="D82" s="98"/>
      <c r="E82" s="98"/>
      <c r="F82" s="98"/>
      <c r="G82" s="98"/>
      <c r="H82" s="98"/>
      <c r="I82" s="98"/>
      <c r="J82" s="98"/>
      <c r="K82" s="99"/>
      <c r="L82" s="99"/>
      <c r="M82" s="114"/>
    </row>
    <row r="83" spans="1:13" ht="11.5" customHeight="1" x14ac:dyDescent="0.3">
      <c r="A83" s="215" t="s">
        <v>210</v>
      </c>
      <c r="B83" s="215"/>
      <c r="C83" s="215"/>
      <c r="D83" s="215"/>
      <c r="E83" s="215"/>
      <c r="F83" s="215"/>
      <c r="G83" s="215"/>
      <c r="H83" s="215"/>
      <c r="I83" s="215"/>
      <c r="J83" s="35"/>
      <c r="K83" s="114"/>
      <c r="L83" s="114"/>
      <c r="M83" s="114"/>
    </row>
    <row r="84" spans="1:13" ht="11.5" customHeight="1" x14ac:dyDescent="0.35">
      <c r="A84" s="98"/>
      <c r="B84" s="98"/>
      <c r="C84" s="98"/>
      <c r="D84" s="98"/>
      <c r="E84" s="98"/>
      <c r="F84" s="98"/>
      <c r="G84" s="98"/>
      <c r="H84" s="98"/>
      <c r="I84" s="98"/>
      <c r="J84" s="98"/>
      <c r="K84" s="99"/>
      <c r="L84" s="99"/>
      <c r="M84" s="30"/>
    </row>
    <row r="85" spans="1:13" ht="11.5" customHeight="1" x14ac:dyDescent="0.35">
      <c r="A85" s="98"/>
      <c r="B85" s="98"/>
      <c r="C85" s="98"/>
      <c r="D85" s="98"/>
      <c r="E85" s="98"/>
      <c r="F85" s="98"/>
      <c r="G85" s="98"/>
      <c r="H85" s="98"/>
      <c r="I85" s="98"/>
      <c r="J85" s="98"/>
      <c r="K85" s="99"/>
      <c r="L85" s="99"/>
      <c r="M85" s="30"/>
    </row>
    <row r="86" spans="1:13" ht="11.5" customHeight="1" x14ac:dyDescent="0.35">
      <c r="A86" s="98"/>
      <c r="B86" s="101" t="s">
        <v>7</v>
      </c>
      <c r="C86" s="254" t="s">
        <v>126</v>
      </c>
      <c r="D86" s="254"/>
      <c r="E86" s="254"/>
      <c r="F86" s="254"/>
      <c r="G86" s="254"/>
      <c r="H86" s="254"/>
      <c r="I86" s="254"/>
      <c r="J86" s="254"/>
      <c r="K86" s="254"/>
      <c r="L86" s="254"/>
    </row>
    <row r="87" spans="1:13" ht="11.5" customHeight="1" x14ac:dyDescent="0.35">
      <c r="A87" s="98"/>
      <c r="B87" s="100"/>
      <c r="C87" s="252" t="s">
        <v>212</v>
      </c>
      <c r="D87" s="252"/>
      <c r="E87" s="252"/>
      <c r="F87" s="252"/>
      <c r="G87" s="252"/>
      <c r="H87" s="252"/>
      <c r="I87" s="252"/>
      <c r="J87" s="252"/>
      <c r="K87" s="252"/>
      <c r="L87" s="252"/>
    </row>
    <row r="88" spans="1:13" ht="11.5" customHeight="1" x14ac:dyDescent="0.35">
      <c r="A88" s="98"/>
      <c r="B88" s="100"/>
      <c r="C88" s="253" t="s">
        <v>127</v>
      </c>
      <c r="D88" s="253"/>
      <c r="E88" s="253"/>
      <c r="F88" s="253"/>
      <c r="G88" s="253"/>
      <c r="H88" s="253"/>
      <c r="I88" s="253"/>
      <c r="J88" s="253"/>
      <c r="K88" s="253"/>
      <c r="L88" s="253"/>
    </row>
    <row r="89" spans="1:13" ht="11.5" customHeight="1" x14ac:dyDescent="0.25">
      <c r="A89" s="100"/>
      <c r="B89" s="101"/>
      <c r="C89" s="112"/>
      <c r="D89" s="110"/>
      <c r="E89" s="226" t="s">
        <v>128</v>
      </c>
      <c r="F89" s="227"/>
      <c r="G89" s="122">
        <v>2025</v>
      </c>
    </row>
    <row r="90" spans="1:13" ht="11.5" customHeight="1" x14ac:dyDescent="0.25">
      <c r="A90" s="100"/>
      <c r="B90" s="100"/>
      <c r="C90" s="224" t="s">
        <v>129</v>
      </c>
      <c r="D90" s="224"/>
      <c r="E90" s="228" t="s">
        <v>130</v>
      </c>
      <c r="F90" s="229"/>
      <c r="G90" s="123"/>
    </row>
    <row r="91" spans="1:13" ht="11.5" customHeight="1" x14ac:dyDescent="0.35">
      <c r="A91" s="98"/>
      <c r="B91" s="98"/>
      <c r="C91" s="98"/>
      <c r="D91" s="98"/>
      <c r="E91" s="98"/>
      <c r="F91" s="98"/>
      <c r="G91" s="98"/>
      <c r="H91" s="98"/>
      <c r="I91" s="98"/>
      <c r="J91" s="98"/>
      <c r="K91" s="98"/>
      <c r="L91" s="99"/>
    </row>
    <row r="92" spans="1:13" ht="11.5" customHeight="1" x14ac:dyDescent="0.35">
      <c r="A92" s="98"/>
      <c r="B92" s="101" t="s">
        <v>10</v>
      </c>
      <c r="C92" s="255" t="s">
        <v>131</v>
      </c>
      <c r="D92" s="255"/>
      <c r="E92" s="255"/>
      <c r="F92" s="255"/>
      <c r="G92" s="255"/>
      <c r="H92" s="255"/>
      <c r="I92" s="255"/>
      <c r="J92" s="255"/>
      <c r="K92" s="255"/>
      <c r="L92" s="255"/>
    </row>
    <row r="93" spans="1:13" ht="11.5" customHeight="1" x14ac:dyDescent="0.35">
      <c r="A93" s="98"/>
      <c r="B93" s="100"/>
      <c r="C93" s="223" t="s">
        <v>213</v>
      </c>
      <c r="D93" s="223"/>
      <c r="E93" s="223"/>
      <c r="F93" s="223"/>
      <c r="G93" s="223"/>
      <c r="H93" s="223"/>
      <c r="I93" s="223"/>
      <c r="J93" s="223"/>
      <c r="K93" s="223"/>
      <c r="L93" s="223"/>
    </row>
    <row r="94" spans="1:13" ht="11.5" customHeight="1" x14ac:dyDescent="0.35">
      <c r="A94" s="98"/>
      <c r="B94" s="100"/>
      <c r="C94" s="223" t="s">
        <v>125</v>
      </c>
      <c r="D94" s="223"/>
      <c r="E94" s="223"/>
      <c r="F94" s="223"/>
      <c r="G94" s="223"/>
      <c r="H94" s="223"/>
      <c r="I94" s="223"/>
      <c r="J94" s="223"/>
      <c r="K94" s="223"/>
      <c r="L94" s="223"/>
    </row>
    <row r="95" spans="1:13" ht="11.5" customHeight="1" x14ac:dyDescent="0.25">
      <c r="A95" s="100"/>
      <c r="B95" s="101"/>
      <c r="C95" s="112"/>
      <c r="D95" s="110"/>
      <c r="E95" s="226" t="s">
        <v>128</v>
      </c>
      <c r="F95" s="227"/>
      <c r="G95" s="122">
        <v>2025</v>
      </c>
      <c r="H95" s="30"/>
    </row>
    <row r="96" spans="1:13" s="52" customFormat="1" ht="11.5" customHeight="1" x14ac:dyDescent="0.25">
      <c r="A96" s="100"/>
      <c r="B96" s="100"/>
      <c r="C96" s="224" t="s">
        <v>132</v>
      </c>
      <c r="D96" s="225"/>
      <c r="E96" s="256" t="s">
        <v>12</v>
      </c>
      <c r="F96" s="257"/>
      <c r="G96" s="124"/>
      <c r="H96" s="30"/>
      <c r="I96" s="31"/>
      <c r="J96" s="31"/>
      <c r="K96" s="31"/>
      <c r="L96" s="31"/>
      <c r="M96" s="31"/>
    </row>
    <row r="97" spans="1:13" ht="11.5" customHeight="1" x14ac:dyDescent="0.35">
      <c r="A97" s="98"/>
      <c r="B97" s="98"/>
      <c r="C97" s="98"/>
      <c r="D97" s="98"/>
      <c r="E97" s="98"/>
      <c r="F97" s="98"/>
      <c r="G97" s="98"/>
      <c r="H97" s="98"/>
      <c r="I97" s="98"/>
      <c r="J97" s="98"/>
      <c r="K97" s="98"/>
      <c r="L97" s="99"/>
      <c r="M97" s="30"/>
    </row>
    <row r="98" spans="1:13" ht="11.5" customHeight="1" x14ac:dyDescent="0.35">
      <c r="A98" s="98"/>
      <c r="B98" s="101" t="s">
        <v>11</v>
      </c>
      <c r="C98" s="255" t="s">
        <v>236</v>
      </c>
      <c r="D98" s="255"/>
      <c r="E98" s="255"/>
      <c r="F98" s="255"/>
      <c r="G98" s="255"/>
      <c r="H98" s="255"/>
      <c r="I98" s="255"/>
      <c r="J98" s="255"/>
      <c r="K98" s="255"/>
      <c r="L98" s="255"/>
      <c r="M98" s="30"/>
    </row>
    <row r="99" spans="1:13" ht="11.5" customHeight="1" x14ac:dyDescent="0.35">
      <c r="A99" s="98"/>
      <c r="B99" s="100"/>
      <c r="C99" s="223" t="s">
        <v>133</v>
      </c>
      <c r="D99" s="223"/>
      <c r="E99" s="223"/>
      <c r="F99" s="223"/>
      <c r="G99" s="223"/>
      <c r="H99" s="223"/>
      <c r="I99" s="223"/>
      <c r="J99" s="223"/>
      <c r="K99" s="223"/>
      <c r="L99" s="223"/>
      <c r="M99" s="30"/>
    </row>
    <row r="100" spans="1:13" ht="11.5" customHeight="1" x14ac:dyDescent="0.35">
      <c r="A100" s="98"/>
      <c r="B100" s="100"/>
      <c r="C100" s="223" t="s">
        <v>214</v>
      </c>
      <c r="D100" s="223"/>
      <c r="E100" s="223"/>
      <c r="F100" s="223"/>
      <c r="G100" s="223"/>
      <c r="H100" s="223"/>
      <c r="I100" s="223"/>
      <c r="J100" s="223"/>
      <c r="K100" s="223"/>
      <c r="L100" s="223"/>
      <c r="M100" s="30"/>
    </row>
    <row r="101" spans="1:13" ht="11.5" customHeight="1" x14ac:dyDescent="0.25">
      <c r="A101" s="100"/>
      <c r="B101" s="101"/>
      <c r="C101" s="110"/>
      <c r="D101" s="110"/>
      <c r="E101" s="226" t="s">
        <v>128</v>
      </c>
      <c r="F101" s="227"/>
      <c r="G101" s="122">
        <v>2025</v>
      </c>
      <c r="H101" s="30"/>
    </row>
    <row r="102" spans="1:13" ht="11.5" customHeight="1" x14ac:dyDescent="0.25">
      <c r="A102" s="100"/>
      <c r="B102" s="100"/>
      <c r="C102" s="224" t="s">
        <v>134</v>
      </c>
      <c r="D102" s="225"/>
      <c r="E102" s="228" t="s">
        <v>135</v>
      </c>
      <c r="F102" s="229"/>
      <c r="G102" s="125" t="str">
        <f>IF(AND(ISNUMBER(G90),ISNUMBER(G96)),IF((G90*0.08987*(1-(1-G96)/0.4027)&gt;0),G90*0.08987*(1-(1-G96)/0.4027),0),"")</f>
        <v/>
      </c>
      <c r="H102" s="52"/>
      <c r="I102" s="52"/>
      <c r="J102" s="52"/>
      <c r="K102" s="52"/>
      <c r="L102" s="52"/>
      <c r="M102" s="52"/>
    </row>
    <row r="103" spans="1:13" ht="11.5" customHeight="1" x14ac:dyDescent="0.35">
      <c r="A103" s="98"/>
      <c r="B103" s="98"/>
      <c r="C103" s="98"/>
      <c r="D103" s="98"/>
      <c r="E103" s="98"/>
      <c r="F103" s="98"/>
      <c r="G103" s="98"/>
      <c r="H103" s="98"/>
      <c r="I103" s="98"/>
      <c r="J103" s="98"/>
      <c r="K103" s="99"/>
      <c r="L103" s="99"/>
    </row>
    <row r="104" spans="1:13" ht="11.5" customHeight="1" x14ac:dyDescent="0.25">
      <c r="A104" s="30"/>
      <c r="B104" s="30"/>
      <c r="C104" s="30"/>
      <c r="D104" s="30"/>
      <c r="E104" s="30"/>
      <c r="F104" s="30"/>
      <c r="G104" s="30"/>
      <c r="H104" s="30"/>
      <c r="I104" s="30"/>
      <c r="J104" s="30"/>
      <c r="K104" s="30"/>
      <c r="L104" s="30"/>
      <c r="M104" s="30"/>
    </row>
    <row r="105" spans="1:13" ht="11.5" customHeight="1" x14ac:dyDescent="0.25">
      <c r="A105" s="30"/>
      <c r="B105" s="30"/>
      <c r="C105" s="30"/>
      <c r="D105" s="30"/>
      <c r="E105" s="30"/>
      <c r="F105" s="30"/>
      <c r="G105" s="30"/>
      <c r="H105" s="30"/>
      <c r="I105" s="30"/>
      <c r="J105" s="30"/>
      <c r="K105" s="30"/>
      <c r="L105" s="30"/>
      <c r="M105" s="30"/>
    </row>
    <row r="106" spans="1:13" ht="11.5" customHeight="1" x14ac:dyDescent="0.25">
      <c r="A106" s="151" t="s">
        <v>80</v>
      </c>
      <c r="B106" s="151"/>
      <c r="C106" s="151"/>
      <c r="D106" s="151"/>
      <c r="E106" s="151"/>
      <c r="F106" s="151"/>
      <c r="G106" s="151"/>
      <c r="H106" s="151"/>
      <c r="I106" s="151"/>
      <c r="J106" s="151"/>
      <c r="K106" s="151"/>
      <c r="L106" s="151"/>
      <c r="M106" s="57"/>
    </row>
    <row r="107" spans="1:13" ht="11.5" customHeight="1" x14ac:dyDescent="0.35">
      <c r="A107" s="30"/>
      <c r="B107" s="98"/>
      <c r="C107" s="98"/>
      <c r="D107" s="98"/>
      <c r="E107" s="98"/>
      <c r="F107" s="98"/>
      <c r="G107" s="98"/>
      <c r="H107" s="98"/>
      <c r="I107" s="98"/>
      <c r="J107" s="98"/>
      <c r="K107" s="99"/>
      <c r="L107" s="99"/>
      <c r="M107" s="30"/>
    </row>
    <row r="108" spans="1:13" ht="11.5" customHeight="1" x14ac:dyDescent="0.25">
      <c r="A108" s="215" t="s">
        <v>211</v>
      </c>
      <c r="B108" s="215"/>
      <c r="C108" s="215"/>
      <c r="D108" s="215"/>
      <c r="E108" s="215"/>
      <c r="F108" s="215"/>
      <c r="G108" s="215"/>
      <c r="H108" s="56"/>
      <c r="I108" s="215"/>
      <c r="J108" s="215"/>
      <c r="K108" s="30"/>
    </row>
    <row r="109" spans="1:13" ht="11.5" customHeight="1" x14ac:dyDescent="0.35">
      <c r="A109" s="30"/>
      <c r="B109" s="98"/>
      <c r="C109" s="98"/>
      <c r="D109" s="98"/>
      <c r="E109" s="98"/>
      <c r="F109" s="98"/>
      <c r="G109" s="98"/>
      <c r="H109" s="98"/>
      <c r="I109" s="98"/>
      <c r="J109" s="98"/>
      <c r="K109" s="99"/>
      <c r="L109" s="99"/>
      <c r="M109" s="30"/>
    </row>
    <row r="110" spans="1:13" ht="11.5" customHeight="1" x14ac:dyDescent="0.35">
      <c r="A110" s="30"/>
      <c r="B110" s="98"/>
      <c r="C110" s="98"/>
      <c r="D110" s="98"/>
      <c r="E110" s="98"/>
      <c r="F110" s="98"/>
      <c r="G110" s="98"/>
      <c r="H110" s="98"/>
      <c r="I110" s="98"/>
      <c r="J110" s="98"/>
      <c r="K110" s="99"/>
      <c r="L110" s="99"/>
      <c r="M110" s="30"/>
    </row>
    <row r="111" spans="1:13" ht="11.5" customHeight="1" x14ac:dyDescent="0.25">
      <c r="A111" s="30"/>
      <c r="B111" s="101" t="s">
        <v>7</v>
      </c>
      <c r="C111" s="254" t="s">
        <v>136</v>
      </c>
      <c r="D111" s="254"/>
      <c r="E111" s="254"/>
      <c r="F111" s="254"/>
      <c r="G111" s="254"/>
      <c r="H111" s="254"/>
      <c r="I111" s="254"/>
      <c r="J111" s="254"/>
      <c r="K111" s="254"/>
      <c r="L111" s="254"/>
      <c r="M111" s="30"/>
    </row>
    <row r="112" spans="1:13" ht="11.5" customHeight="1" x14ac:dyDescent="0.25">
      <c r="A112" s="30"/>
      <c r="B112" s="100"/>
      <c r="C112" s="252" t="s">
        <v>215</v>
      </c>
      <c r="D112" s="252"/>
      <c r="E112" s="252"/>
      <c r="F112" s="252"/>
      <c r="G112" s="252"/>
      <c r="H112" s="252"/>
      <c r="I112" s="252"/>
      <c r="J112" s="252"/>
      <c r="K112" s="252"/>
      <c r="L112" s="252"/>
      <c r="M112" s="30"/>
    </row>
    <row r="113" spans="1:13" ht="11.5" customHeight="1" x14ac:dyDescent="0.25">
      <c r="A113" s="30"/>
      <c r="B113" s="100"/>
      <c r="C113" s="253" t="s">
        <v>127</v>
      </c>
      <c r="D113" s="253"/>
      <c r="E113" s="253"/>
      <c r="F113" s="253"/>
      <c r="G113" s="253"/>
      <c r="H113" s="253"/>
      <c r="I113" s="253"/>
      <c r="J113" s="253"/>
      <c r="K113" s="253"/>
      <c r="L113" s="253"/>
      <c r="M113" s="30"/>
    </row>
    <row r="114" spans="1:13" ht="11.5" customHeight="1" x14ac:dyDescent="0.25">
      <c r="A114" s="30"/>
      <c r="B114" s="101"/>
      <c r="C114" s="112"/>
      <c r="D114" s="110"/>
      <c r="E114" s="226" t="s">
        <v>128</v>
      </c>
      <c r="F114" s="227"/>
      <c r="G114" s="122">
        <v>2025</v>
      </c>
      <c r="H114" s="30"/>
    </row>
    <row r="115" spans="1:13" ht="11.5" customHeight="1" x14ac:dyDescent="0.25">
      <c r="A115" s="30"/>
      <c r="B115" s="100"/>
      <c r="C115" s="224" t="s">
        <v>137</v>
      </c>
      <c r="D115" s="225"/>
      <c r="E115" s="228" t="s">
        <v>130</v>
      </c>
      <c r="F115" s="229"/>
      <c r="G115" s="123"/>
      <c r="H115" s="30"/>
    </row>
    <row r="116" spans="1:13" ht="11.5" customHeight="1" x14ac:dyDescent="0.35">
      <c r="A116" s="30"/>
      <c r="B116" s="98"/>
      <c r="C116" s="98"/>
      <c r="D116" s="98"/>
      <c r="E116" s="98"/>
      <c r="F116" s="98"/>
      <c r="G116" s="98"/>
      <c r="H116" s="98"/>
      <c r="I116" s="98"/>
      <c r="J116" s="98"/>
      <c r="K116" s="98"/>
      <c r="L116" s="99"/>
      <c r="M116" s="30"/>
    </row>
    <row r="117" spans="1:13" ht="11.5" customHeight="1" x14ac:dyDescent="0.25">
      <c r="A117" s="30"/>
      <c r="B117" s="101" t="s">
        <v>10</v>
      </c>
      <c r="C117" s="255" t="s">
        <v>131</v>
      </c>
      <c r="D117" s="255"/>
      <c r="E117" s="255"/>
      <c r="F117" s="255"/>
      <c r="G117" s="255"/>
      <c r="H117" s="255"/>
      <c r="I117" s="255"/>
      <c r="J117" s="255"/>
      <c r="K117" s="255"/>
      <c r="L117" s="255"/>
      <c r="M117" s="30"/>
    </row>
    <row r="118" spans="1:13" ht="11.5" customHeight="1" x14ac:dyDescent="0.25">
      <c r="A118" s="30"/>
      <c r="B118" s="100"/>
      <c r="C118" s="223" t="s">
        <v>213</v>
      </c>
      <c r="D118" s="223"/>
      <c r="E118" s="223"/>
      <c r="F118" s="223"/>
      <c r="G118" s="223"/>
      <c r="H118" s="223"/>
      <c r="I118" s="223"/>
      <c r="J118" s="223"/>
      <c r="K118" s="223"/>
      <c r="L118" s="223"/>
      <c r="M118" s="30"/>
    </row>
    <row r="119" spans="1:13" ht="11.5" customHeight="1" x14ac:dyDescent="0.25">
      <c r="A119" s="30"/>
      <c r="B119" s="100"/>
      <c r="C119" s="223" t="s">
        <v>138</v>
      </c>
      <c r="D119" s="223"/>
      <c r="E119" s="223"/>
      <c r="F119" s="223"/>
      <c r="G119" s="223"/>
      <c r="H119" s="223"/>
      <c r="I119" s="223"/>
      <c r="J119" s="223"/>
      <c r="K119" s="223"/>
      <c r="L119" s="223"/>
      <c r="M119" s="30"/>
    </row>
    <row r="120" spans="1:13" ht="11.5" customHeight="1" x14ac:dyDescent="0.25">
      <c r="A120" s="30"/>
      <c r="B120" s="101"/>
      <c r="C120" s="112"/>
      <c r="D120" s="110"/>
      <c r="E120" s="226" t="s">
        <v>128</v>
      </c>
      <c r="F120" s="227"/>
      <c r="G120" s="122">
        <v>2025</v>
      </c>
      <c r="H120" s="30"/>
    </row>
    <row r="121" spans="1:13" ht="11.5" customHeight="1" x14ac:dyDescent="0.25">
      <c r="A121" s="30"/>
      <c r="B121" s="100"/>
      <c r="C121" s="224" t="s">
        <v>132</v>
      </c>
      <c r="D121" s="225"/>
      <c r="E121" s="256" t="s">
        <v>12</v>
      </c>
      <c r="F121" s="257"/>
      <c r="G121" s="124"/>
      <c r="H121" s="30"/>
    </row>
    <row r="122" spans="1:13" ht="11.5" customHeight="1" x14ac:dyDescent="0.35">
      <c r="A122" s="30"/>
      <c r="B122" s="98"/>
      <c r="C122" s="98"/>
      <c r="D122" s="98"/>
      <c r="E122" s="98"/>
      <c r="F122" s="98"/>
      <c r="G122" s="98"/>
      <c r="H122" s="98"/>
      <c r="I122" s="98"/>
      <c r="J122" s="98"/>
      <c r="K122" s="98"/>
      <c r="L122" s="99"/>
      <c r="M122" s="30"/>
    </row>
    <row r="123" spans="1:13" ht="11.5" customHeight="1" x14ac:dyDescent="0.25">
      <c r="A123" s="30"/>
      <c r="B123" s="101" t="s">
        <v>11</v>
      </c>
      <c r="C123" s="255" t="s">
        <v>235</v>
      </c>
      <c r="D123" s="255"/>
      <c r="E123" s="255"/>
      <c r="F123" s="255"/>
      <c r="G123" s="255"/>
      <c r="H123" s="255"/>
      <c r="I123" s="255"/>
      <c r="J123" s="255"/>
      <c r="K123" s="255"/>
      <c r="L123" s="255"/>
      <c r="M123" s="30"/>
    </row>
    <row r="124" spans="1:13" ht="11.5" customHeight="1" x14ac:dyDescent="0.25">
      <c r="A124" s="30"/>
      <c r="B124" s="100"/>
      <c r="C124" s="223" t="s">
        <v>133</v>
      </c>
      <c r="D124" s="223"/>
      <c r="E124" s="223"/>
      <c r="F124" s="223"/>
      <c r="G124" s="223"/>
      <c r="H124" s="223"/>
      <c r="I124" s="223"/>
      <c r="J124" s="223"/>
      <c r="K124" s="223"/>
      <c r="L124" s="223"/>
      <c r="M124" s="30"/>
    </row>
    <row r="125" spans="1:13" ht="15.75" customHeight="1" x14ac:dyDescent="0.25">
      <c r="A125" s="30"/>
      <c r="B125" s="100"/>
      <c r="C125" s="223" t="s">
        <v>214</v>
      </c>
      <c r="D125" s="223"/>
      <c r="E125" s="223"/>
      <c r="F125" s="223"/>
      <c r="G125" s="223"/>
      <c r="H125" s="223"/>
      <c r="I125" s="223"/>
      <c r="J125" s="223"/>
      <c r="K125" s="223"/>
      <c r="L125" s="223"/>
      <c r="M125" s="30"/>
    </row>
    <row r="126" spans="1:13" ht="13" x14ac:dyDescent="0.25">
      <c r="A126" s="30"/>
      <c r="B126" s="101"/>
      <c r="C126" s="110"/>
      <c r="D126" s="110"/>
      <c r="E126" s="226" t="s">
        <v>128</v>
      </c>
      <c r="F126" s="227"/>
      <c r="G126" s="122">
        <v>2025</v>
      </c>
      <c r="H126" s="30"/>
    </row>
    <row r="127" spans="1:13" ht="15" customHeight="1" x14ac:dyDescent="0.25">
      <c r="A127" s="30"/>
      <c r="B127" s="100"/>
      <c r="C127" s="224" t="s">
        <v>139</v>
      </c>
      <c r="D127" s="225"/>
      <c r="E127" s="228" t="s">
        <v>135</v>
      </c>
      <c r="F127" s="229"/>
      <c r="G127" s="125" t="str">
        <f>IF(AND(ISNUMBER(G115),ISNUMBER(G121)),IF((G115*0.7047*(1-(0.47-G121)/0.0863))&gt;0,G115*0.7047*(1-(0.47-G121)/0.0863),0),"")</f>
        <v/>
      </c>
      <c r="H127" s="30"/>
    </row>
    <row r="128" spans="1:13" ht="14.5" x14ac:dyDescent="0.35">
      <c r="A128" s="30"/>
      <c r="B128" s="98"/>
      <c r="C128" s="98"/>
      <c r="D128" s="98"/>
      <c r="E128" s="98"/>
      <c r="F128" s="98"/>
      <c r="G128" s="98"/>
      <c r="H128" s="98"/>
      <c r="I128" s="98"/>
      <c r="J128" s="98"/>
      <c r="K128" s="99"/>
      <c r="L128" s="99"/>
      <c r="M128" s="30"/>
    </row>
    <row r="129" spans="1:13" ht="15" customHeight="1" x14ac:dyDescent="0.25">
      <c r="A129" s="30"/>
      <c r="B129" s="30"/>
      <c r="C129" s="30"/>
      <c r="D129" s="30"/>
      <c r="E129" s="30"/>
      <c r="F129" s="30"/>
      <c r="G129" s="30"/>
      <c r="H129" s="30"/>
      <c r="I129" s="30"/>
      <c r="J129" s="30"/>
      <c r="K129" s="30"/>
      <c r="L129" s="30"/>
      <c r="M129" s="30"/>
    </row>
    <row r="130" spans="1:13" ht="15" customHeight="1" x14ac:dyDescent="0.25">
      <c r="A130" s="30"/>
      <c r="B130" s="30"/>
      <c r="C130" s="30"/>
      <c r="D130" s="30"/>
      <c r="E130" s="30"/>
      <c r="F130" s="30"/>
      <c r="G130" s="30"/>
      <c r="H130" s="30"/>
      <c r="I130" s="30"/>
      <c r="J130" s="30"/>
      <c r="K130" s="30"/>
      <c r="L130" s="30"/>
      <c r="M130" s="30"/>
    </row>
    <row r="131" spans="1:13" ht="15" customHeight="1" x14ac:dyDescent="0.25">
      <c r="A131" s="151" t="s">
        <v>140</v>
      </c>
      <c r="B131" s="151"/>
      <c r="C131" s="151"/>
      <c r="D131" s="151"/>
      <c r="E131" s="151"/>
      <c r="F131" s="151"/>
      <c r="G131" s="151"/>
      <c r="H131" s="151"/>
      <c r="I131" s="151"/>
      <c r="J131" s="151"/>
      <c r="K131" s="151"/>
      <c r="L131" s="151"/>
      <c r="M131" s="57"/>
    </row>
    <row r="132" spans="1:13" ht="15" customHeight="1" x14ac:dyDescent="0.35">
      <c r="B132" s="98"/>
      <c r="C132" s="98"/>
      <c r="D132" s="98"/>
      <c r="E132" s="98"/>
      <c r="F132" s="98"/>
      <c r="G132" s="98"/>
      <c r="H132" s="98"/>
      <c r="I132" s="98"/>
      <c r="J132" s="98"/>
      <c r="K132" s="99"/>
      <c r="L132" s="99"/>
    </row>
    <row r="133" spans="1:13" ht="14.5" customHeight="1" x14ac:dyDescent="0.25">
      <c r="A133" s="215" t="s">
        <v>218</v>
      </c>
      <c r="B133" s="215"/>
      <c r="C133" s="215"/>
      <c r="D133" s="215"/>
      <c r="E133" s="215"/>
      <c r="F133" s="215"/>
      <c r="G133" s="215"/>
      <c r="H133" s="215"/>
      <c r="I133" s="215"/>
      <c r="J133" s="56"/>
    </row>
    <row r="134" spans="1:13" ht="14.5" customHeight="1" x14ac:dyDescent="0.35">
      <c r="B134" s="98"/>
      <c r="C134" s="98"/>
      <c r="D134" s="98"/>
      <c r="E134" s="98"/>
      <c r="F134" s="98"/>
      <c r="G134" s="98"/>
      <c r="H134" s="98"/>
      <c r="I134" s="98"/>
      <c r="J134" s="98"/>
      <c r="K134" s="99"/>
      <c r="L134" s="99"/>
    </row>
    <row r="135" spans="1:13" ht="14.5" customHeight="1" x14ac:dyDescent="0.25">
      <c r="B135" s="101" t="s">
        <v>7</v>
      </c>
      <c r="C135" s="254" t="s">
        <v>141</v>
      </c>
      <c r="D135" s="254"/>
      <c r="E135" s="254"/>
      <c r="F135" s="254"/>
      <c r="G135" s="254"/>
      <c r="H135" s="254"/>
      <c r="I135" s="254"/>
      <c r="J135" s="254"/>
      <c r="K135" s="254"/>
      <c r="L135" s="254"/>
    </row>
    <row r="136" spans="1:13" ht="15" customHeight="1" x14ac:dyDescent="0.25">
      <c r="B136" s="100"/>
      <c r="C136" s="252" t="s">
        <v>142</v>
      </c>
      <c r="D136" s="252"/>
      <c r="E136" s="252"/>
      <c r="F136" s="252"/>
      <c r="G136" s="252"/>
      <c r="H136" s="252"/>
      <c r="I136" s="252"/>
      <c r="J136" s="252"/>
      <c r="K136" s="252"/>
      <c r="L136" s="252"/>
    </row>
    <row r="137" spans="1:13" ht="15" customHeight="1" x14ac:dyDescent="0.25">
      <c r="B137" s="100"/>
      <c r="C137" s="252" t="s">
        <v>143</v>
      </c>
      <c r="D137" s="252"/>
      <c r="E137" s="252"/>
      <c r="F137" s="252"/>
      <c r="G137" s="252"/>
      <c r="H137" s="252"/>
      <c r="I137" s="252"/>
      <c r="J137" s="252"/>
      <c r="K137" s="252"/>
      <c r="L137" s="252"/>
    </row>
    <row r="138" spans="1:13" ht="12.5" x14ac:dyDescent="0.25">
      <c r="B138" s="100"/>
      <c r="C138" s="252" t="s">
        <v>144</v>
      </c>
      <c r="D138" s="252"/>
      <c r="E138" s="252"/>
      <c r="F138" s="252"/>
      <c r="G138" s="252"/>
      <c r="H138" s="252"/>
      <c r="I138" s="252"/>
      <c r="J138" s="252"/>
      <c r="K138" s="252"/>
      <c r="L138" s="252"/>
    </row>
    <row r="139" spans="1:13" ht="12.75" customHeight="1" x14ac:dyDescent="0.25">
      <c r="B139" s="100"/>
      <c r="C139" s="138" t="s">
        <v>8</v>
      </c>
      <c r="D139" s="252" t="s">
        <v>145</v>
      </c>
      <c r="E139" s="252"/>
      <c r="F139" s="252"/>
      <c r="G139" s="252"/>
      <c r="H139" s="252"/>
      <c r="I139" s="252"/>
      <c r="J139" s="252"/>
      <c r="K139" s="252"/>
      <c r="L139" s="252"/>
    </row>
    <row r="140" spans="1:13" ht="11.5" customHeight="1" x14ac:dyDescent="0.25">
      <c r="B140" s="100"/>
      <c r="C140" s="138" t="s">
        <v>74</v>
      </c>
      <c r="D140" s="252" t="s">
        <v>146</v>
      </c>
      <c r="E140" s="252"/>
      <c r="F140" s="252"/>
      <c r="G140" s="252"/>
      <c r="H140" s="252"/>
      <c r="I140" s="252"/>
      <c r="J140" s="252"/>
      <c r="K140" s="252"/>
      <c r="L140" s="252"/>
    </row>
    <row r="141" spans="1:13" ht="11.5" customHeight="1" x14ac:dyDescent="0.25">
      <c r="B141" s="100"/>
      <c r="C141" s="138" t="s">
        <v>9</v>
      </c>
      <c r="D141" s="252" t="s">
        <v>147</v>
      </c>
      <c r="E141" s="252"/>
      <c r="F141" s="252"/>
      <c r="G141" s="252"/>
      <c r="H141" s="252"/>
      <c r="I141" s="252"/>
      <c r="J141" s="252"/>
      <c r="K141" s="252"/>
      <c r="L141" s="252"/>
    </row>
    <row r="142" spans="1:13" ht="12.5" x14ac:dyDescent="0.25">
      <c r="B142" s="100"/>
      <c r="C142" s="138" t="s">
        <v>75</v>
      </c>
      <c r="D142" s="252" t="s">
        <v>148</v>
      </c>
      <c r="E142" s="252"/>
      <c r="F142" s="252"/>
      <c r="G142" s="252"/>
      <c r="H142" s="252"/>
      <c r="I142" s="252"/>
      <c r="J142" s="252"/>
      <c r="K142" s="252"/>
      <c r="L142" s="252"/>
    </row>
    <row r="143" spans="1:13" x14ac:dyDescent="0.25">
      <c r="B143" s="102"/>
      <c r="C143" s="253" t="s">
        <v>149</v>
      </c>
      <c r="D143" s="253"/>
      <c r="E143" s="253"/>
      <c r="F143" s="253"/>
      <c r="G143" s="253"/>
      <c r="H143" s="253"/>
      <c r="I143" s="253"/>
      <c r="J143" s="253"/>
      <c r="K143" s="253"/>
      <c r="L143" s="253"/>
    </row>
    <row r="144" spans="1:13" ht="14.5" x14ac:dyDescent="0.35">
      <c r="B144" s="98"/>
      <c r="C144" s="98"/>
      <c r="D144" s="98"/>
      <c r="E144" s="98"/>
      <c r="F144" s="98"/>
      <c r="G144" s="98"/>
      <c r="H144" s="98"/>
      <c r="I144" s="98"/>
      <c r="J144" s="98"/>
      <c r="K144" s="99"/>
      <c r="L144" s="99"/>
    </row>
    <row r="145" spans="2:6" ht="13" x14ac:dyDescent="0.25">
      <c r="B145" s="100"/>
      <c r="C145" s="103" t="s">
        <v>150</v>
      </c>
      <c r="D145" s="103" t="s">
        <v>151</v>
      </c>
      <c r="E145" s="104" t="s">
        <v>152</v>
      </c>
      <c r="F145" s="122">
        <v>2025</v>
      </c>
    </row>
    <row r="146" spans="2:6" ht="12.5" x14ac:dyDescent="0.25">
      <c r="B146" s="100"/>
      <c r="C146" s="107" t="s">
        <v>153</v>
      </c>
      <c r="D146" s="126" t="s">
        <v>8</v>
      </c>
      <c r="E146" s="127">
        <v>1</v>
      </c>
      <c r="F146" s="133"/>
    </row>
    <row r="147" spans="2:6" ht="12.5" x14ac:dyDescent="0.25">
      <c r="B147" s="100"/>
      <c r="C147" s="132" t="s">
        <v>154</v>
      </c>
      <c r="D147" s="126" t="s">
        <v>8</v>
      </c>
      <c r="E147" s="127">
        <v>0.85</v>
      </c>
      <c r="F147" s="133"/>
    </row>
    <row r="148" spans="2:6" ht="12.5" x14ac:dyDescent="0.25">
      <c r="B148" s="100"/>
      <c r="C148" s="108" t="s">
        <v>155</v>
      </c>
      <c r="D148" s="128" t="s">
        <v>8</v>
      </c>
      <c r="E148" s="129">
        <v>2.4500000000000002</v>
      </c>
      <c r="F148" s="134"/>
    </row>
    <row r="149" spans="2:6" ht="12.5" x14ac:dyDescent="0.25">
      <c r="B149" s="100"/>
      <c r="C149" s="108" t="s">
        <v>156</v>
      </c>
      <c r="D149" s="128" t="s">
        <v>8</v>
      </c>
      <c r="E149" s="129">
        <v>1.4</v>
      </c>
      <c r="F149" s="133"/>
    </row>
    <row r="150" spans="2:6" ht="12.5" x14ac:dyDescent="0.25">
      <c r="B150" s="100"/>
      <c r="C150" s="108" t="s">
        <v>157</v>
      </c>
      <c r="D150" s="128" t="s">
        <v>8</v>
      </c>
      <c r="E150" s="129">
        <v>2.7</v>
      </c>
      <c r="F150" s="135"/>
    </row>
    <row r="151" spans="2:6" ht="12.5" x14ac:dyDescent="0.25">
      <c r="B151" s="100"/>
      <c r="C151" s="108" t="s">
        <v>158</v>
      </c>
      <c r="D151" s="128" t="s">
        <v>8</v>
      </c>
      <c r="E151" s="129">
        <v>2.2000000000000002</v>
      </c>
      <c r="F151" s="135"/>
    </row>
    <row r="152" spans="2:6" ht="12.5" x14ac:dyDescent="0.25">
      <c r="B152" s="100"/>
      <c r="C152" s="108" t="s">
        <v>159</v>
      </c>
      <c r="D152" s="128" t="s">
        <v>8</v>
      </c>
      <c r="E152" s="129">
        <v>7.6</v>
      </c>
      <c r="F152" s="135"/>
    </row>
    <row r="153" spans="2:6" ht="12.5" x14ac:dyDescent="0.25">
      <c r="B153" s="100"/>
      <c r="C153" s="108" t="s">
        <v>160</v>
      </c>
      <c r="D153" s="128" t="s">
        <v>8</v>
      </c>
      <c r="E153" s="129">
        <v>16.600000000000001</v>
      </c>
      <c r="F153" s="135"/>
    </row>
    <row r="154" spans="2:6" ht="12.5" x14ac:dyDescent="0.25">
      <c r="B154" s="100"/>
      <c r="C154" s="108" t="s">
        <v>161</v>
      </c>
      <c r="D154" s="128" t="s">
        <v>9</v>
      </c>
      <c r="E154" s="129">
        <v>12.75</v>
      </c>
      <c r="F154" s="135"/>
    </row>
    <row r="155" spans="2:6" ht="12.5" x14ac:dyDescent="0.25">
      <c r="B155" s="100"/>
      <c r="C155" s="108" t="s">
        <v>162</v>
      </c>
      <c r="D155" s="128" t="s">
        <v>8</v>
      </c>
      <c r="E155" s="129">
        <v>5.5</v>
      </c>
      <c r="F155" s="135"/>
    </row>
    <row r="156" spans="2:6" ht="12.5" x14ac:dyDescent="0.25">
      <c r="B156" s="100"/>
      <c r="C156" s="108" t="s">
        <v>163</v>
      </c>
      <c r="D156" s="128" t="s">
        <v>8</v>
      </c>
      <c r="E156" s="129">
        <v>4.0999999999999996</v>
      </c>
      <c r="F156" s="135"/>
    </row>
    <row r="157" spans="2:6" ht="25" x14ac:dyDescent="0.25">
      <c r="B157" s="100"/>
      <c r="C157" s="108" t="s">
        <v>164</v>
      </c>
      <c r="D157" s="128" t="s">
        <v>8</v>
      </c>
      <c r="E157" s="129">
        <v>2.85</v>
      </c>
      <c r="F157" s="135"/>
    </row>
    <row r="158" spans="2:6" ht="12.5" x14ac:dyDescent="0.25">
      <c r="B158" s="100"/>
      <c r="C158" s="108" t="s">
        <v>165</v>
      </c>
      <c r="D158" s="128" t="s">
        <v>8</v>
      </c>
      <c r="E158" s="129">
        <v>3.75</v>
      </c>
      <c r="F158" s="135"/>
    </row>
    <row r="159" spans="2:6" ht="12.5" x14ac:dyDescent="0.25">
      <c r="B159" s="100"/>
      <c r="C159" s="108" t="s">
        <v>166</v>
      </c>
      <c r="D159" s="128" t="s">
        <v>8</v>
      </c>
      <c r="E159" s="129">
        <v>1.1000000000000001</v>
      </c>
      <c r="F159" s="135"/>
    </row>
    <row r="160" spans="2:6" ht="25" x14ac:dyDescent="0.25">
      <c r="B160" s="100"/>
      <c r="C160" s="108" t="s">
        <v>167</v>
      </c>
      <c r="D160" s="128" t="s">
        <v>8</v>
      </c>
      <c r="E160" s="129">
        <v>0.9</v>
      </c>
      <c r="F160" s="135"/>
    </row>
    <row r="161" spans="2:6" ht="12.5" x14ac:dyDescent="0.25">
      <c r="B161" s="100"/>
      <c r="C161" s="108" t="s">
        <v>168</v>
      </c>
      <c r="D161" s="128" t="s">
        <v>8</v>
      </c>
      <c r="E161" s="129">
        <v>1.55</v>
      </c>
      <c r="F161" s="135"/>
    </row>
    <row r="162" spans="2:6" ht="12.5" x14ac:dyDescent="0.25">
      <c r="B162" s="100"/>
      <c r="C162" s="108" t="s">
        <v>169</v>
      </c>
      <c r="D162" s="128" t="s">
        <v>8</v>
      </c>
      <c r="E162" s="129">
        <v>0.9</v>
      </c>
      <c r="F162" s="135"/>
    </row>
    <row r="163" spans="2:6" ht="12.5" x14ac:dyDescent="0.25">
      <c r="B163" s="100"/>
      <c r="C163" s="108" t="s">
        <v>170</v>
      </c>
      <c r="D163" s="128" t="s">
        <v>9</v>
      </c>
      <c r="E163" s="129">
        <v>300</v>
      </c>
      <c r="F163" s="135"/>
    </row>
    <row r="164" spans="2:6" ht="12.5" x14ac:dyDescent="0.25">
      <c r="B164" s="100"/>
      <c r="C164" s="108" t="s">
        <v>171</v>
      </c>
      <c r="D164" s="128" t="s">
        <v>8</v>
      </c>
      <c r="E164" s="129">
        <v>4.95</v>
      </c>
      <c r="F164" s="135"/>
    </row>
    <row r="165" spans="2:6" ht="12.5" x14ac:dyDescent="0.25">
      <c r="B165" s="100"/>
      <c r="C165" s="108" t="s">
        <v>172</v>
      </c>
      <c r="D165" s="128" t="s">
        <v>9</v>
      </c>
      <c r="E165" s="129">
        <v>7.25</v>
      </c>
      <c r="F165" s="135"/>
    </row>
    <row r="166" spans="2:6" ht="12.5" x14ac:dyDescent="0.25">
      <c r="B166" s="100"/>
      <c r="C166" s="108" t="s">
        <v>173</v>
      </c>
      <c r="D166" s="128" t="s">
        <v>74</v>
      </c>
      <c r="E166" s="129">
        <v>3.25</v>
      </c>
      <c r="F166" s="135"/>
    </row>
    <row r="167" spans="2:6" ht="12.5" x14ac:dyDescent="0.25">
      <c r="B167" s="100"/>
      <c r="C167" s="108" t="s">
        <v>174</v>
      </c>
      <c r="D167" s="128" t="s">
        <v>74</v>
      </c>
      <c r="E167" s="129">
        <v>2.85</v>
      </c>
      <c r="F167" s="136"/>
    </row>
    <row r="168" spans="2:6" ht="12.5" x14ac:dyDescent="0.25">
      <c r="B168" s="100"/>
      <c r="C168" s="108" t="s">
        <v>175</v>
      </c>
      <c r="D168" s="128" t="s">
        <v>9</v>
      </c>
      <c r="E168" s="129">
        <v>5.6</v>
      </c>
      <c r="F168" s="133"/>
    </row>
    <row r="169" spans="2:6" ht="12.5" x14ac:dyDescent="0.25">
      <c r="B169" s="100"/>
      <c r="C169" s="108" t="s">
        <v>176</v>
      </c>
      <c r="D169" s="128" t="s">
        <v>8</v>
      </c>
      <c r="E169" s="129">
        <v>3.45</v>
      </c>
      <c r="F169" s="135"/>
    </row>
    <row r="170" spans="2:6" ht="12.5" x14ac:dyDescent="0.25">
      <c r="B170" s="100"/>
      <c r="C170" s="108" t="s">
        <v>177</v>
      </c>
      <c r="D170" s="128" t="s">
        <v>9</v>
      </c>
      <c r="E170" s="129">
        <v>2.1</v>
      </c>
      <c r="F170" s="135"/>
    </row>
    <row r="171" spans="2:6" ht="25" x14ac:dyDescent="0.25">
      <c r="B171" s="100"/>
      <c r="C171" s="108" t="s">
        <v>178</v>
      </c>
      <c r="D171" s="128" t="s">
        <v>9</v>
      </c>
      <c r="E171" s="129">
        <v>0.55000000000000004</v>
      </c>
      <c r="F171" s="135"/>
    </row>
    <row r="172" spans="2:6" ht="12.5" x14ac:dyDescent="0.25">
      <c r="B172" s="100"/>
      <c r="C172" s="108" t="s">
        <v>179</v>
      </c>
      <c r="D172" s="128" t="s">
        <v>9</v>
      </c>
      <c r="E172" s="129">
        <v>18.600000000000001</v>
      </c>
      <c r="F172" s="135"/>
    </row>
    <row r="173" spans="2:6" ht="25" x14ac:dyDescent="0.25">
      <c r="B173" s="100"/>
      <c r="C173" s="108" t="s">
        <v>180</v>
      </c>
      <c r="D173" s="128" t="s">
        <v>8</v>
      </c>
      <c r="E173" s="129">
        <v>5.25</v>
      </c>
      <c r="F173" s="135"/>
    </row>
    <row r="174" spans="2:6" ht="12.5" x14ac:dyDescent="0.25">
      <c r="B174" s="100"/>
      <c r="C174" s="108" t="s">
        <v>181</v>
      </c>
      <c r="D174" s="128" t="s">
        <v>8</v>
      </c>
      <c r="E174" s="129">
        <v>2.4500000000000002</v>
      </c>
      <c r="F174" s="135"/>
    </row>
    <row r="175" spans="2:6" ht="12.5" x14ac:dyDescent="0.25">
      <c r="B175" s="100"/>
      <c r="C175" s="108" t="s">
        <v>182</v>
      </c>
      <c r="D175" s="128" t="s">
        <v>8</v>
      </c>
      <c r="E175" s="129">
        <v>1.85</v>
      </c>
      <c r="F175" s="135"/>
    </row>
    <row r="176" spans="2:6" ht="12.5" x14ac:dyDescent="0.25">
      <c r="B176" s="100"/>
      <c r="C176" s="108" t="s">
        <v>183</v>
      </c>
      <c r="D176" s="128" t="s">
        <v>9</v>
      </c>
      <c r="E176" s="129">
        <v>3</v>
      </c>
      <c r="F176" s="135"/>
    </row>
    <row r="177" spans="2:6" ht="12.5" x14ac:dyDescent="0.25">
      <c r="B177" s="100"/>
      <c r="C177" s="108" t="s">
        <v>184</v>
      </c>
      <c r="D177" s="128" t="s">
        <v>8</v>
      </c>
      <c r="E177" s="129">
        <v>1.85</v>
      </c>
      <c r="F177" s="135"/>
    </row>
    <row r="178" spans="2:6" ht="12.5" x14ac:dyDescent="0.25">
      <c r="B178" s="100"/>
      <c r="C178" s="108" t="s">
        <v>185</v>
      </c>
      <c r="D178" s="128" t="s">
        <v>9</v>
      </c>
      <c r="E178" s="129">
        <v>6.4</v>
      </c>
      <c r="F178" s="135"/>
    </row>
    <row r="179" spans="2:6" ht="12.5" x14ac:dyDescent="0.25">
      <c r="B179" s="100"/>
      <c r="C179" s="108" t="s">
        <v>186</v>
      </c>
      <c r="D179" s="128" t="s">
        <v>9</v>
      </c>
      <c r="E179" s="129">
        <v>11.1</v>
      </c>
      <c r="F179" s="135"/>
    </row>
    <row r="180" spans="2:6" ht="12.5" x14ac:dyDescent="0.25">
      <c r="B180" s="100"/>
      <c r="C180" s="108" t="s">
        <v>187</v>
      </c>
      <c r="D180" s="128" t="s">
        <v>9</v>
      </c>
      <c r="E180" s="129">
        <v>14.4</v>
      </c>
      <c r="F180" s="135"/>
    </row>
    <row r="181" spans="2:6" ht="12.5" x14ac:dyDescent="0.25">
      <c r="B181" s="100"/>
      <c r="C181" s="108" t="s">
        <v>188</v>
      </c>
      <c r="D181" s="128" t="s">
        <v>9</v>
      </c>
      <c r="E181" s="129">
        <v>20.8</v>
      </c>
      <c r="F181" s="135"/>
    </row>
    <row r="182" spans="2:6" ht="12.5" x14ac:dyDescent="0.25">
      <c r="B182" s="100"/>
      <c r="C182" s="108" t="s">
        <v>189</v>
      </c>
      <c r="D182" s="128" t="s">
        <v>9</v>
      </c>
      <c r="E182" s="129">
        <v>1.55</v>
      </c>
      <c r="F182" s="135"/>
    </row>
    <row r="183" spans="2:6" ht="12.5" x14ac:dyDescent="0.25">
      <c r="B183" s="100"/>
      <c r="C183" s="108" t="s">
        <v>190</v>
      </c>
      <c r="D183" s="128" t="s">
        <v>9</v>
      </c>
      <c r="E183" s="129">
        <v>5</v>
      </c>
      <c r="F183" s="135"/>
    </row>
    <row r="184" spans="2:6" ht="12.5" x14ac:dyDescent="0.25">
      <c r="B184" s="100"/>
      <c r="C184" s="108" t="s">
        <v>191</v>
      </c>
      <c r="D184" s="128" t="s">
        <v>9</v>
      </c>
      <c r="E184" s="129">
        <v>1.1499999999999999</v>
      </c>
      <c r="F184" s="135"/>
    </row>
    <row r="185" spans="2:6" ht="12.5" x14ac:dyDescent="0.25">
      <c r="B185" s="100"/>
      <c r="C185" s="108" t="s">
        <v>192</v>
      </c>
      <c r="D185" s="128" t="s">
        <v>8</v>
      </c>
      <c r="E185" s="129">
        <v>2.1</v>
      </c>
      <c r="F185" s="135"/>
    </row>
    <row r="186" spans="2:6" ht="25" x14ac:dyDescent="0.25">
      <c r="B186" s="100"/>
      <c r="C186" s="108" t="s">
        <v>193</v>
      </c>
      <c r="D186" s="128" t="s">
        <v>8</v>
      </c>
      <c r="E186" s="129">
        <v>4.55</v>
      </c>
      <c r="F186" s="135"/>
    </row>
    <row r="187" spans="2:6" ht="12.5" x14ac:dyDescent="0.25">
      <c r="B187" s="100"/>
      <c r="C187" s="108" t="s">
        <v>194</v>
      </c>
      <c r="D187" s="128" t="s">
        <v>8</v>
      </c>
      <c r="E187" s="129">
        <v>1.6</v>
      </c>
      <c r="F187" s="135"/>
    </row>
    <row r="188" spans="2:6" ht="25" x14ac:dyDescent="0.25">
      <c r="B188" s="100"/>
      <c r="C188" s="108" t="s">
        <v>195</v>
      </c>
      <c r="D188" s="128" t="s">
        <v>8</v>
      </c>
      <c r="E188" s="129">
        <v>2.5</v>
      </c>
      <c r="F188" s="135"/>
    </row>
    <row r="189" spans="2:6" ht="12.5" x14ac:dyDescent="0.25">
      <c r="B189" s="100"/>
      <c r="C189" s="108" t="s">
        <v>196</v>
      </c>
      <c r="D189" s="128" t="s">
        <v>9</v>
      </c>
      <c r="E189" s="129">
        <v>12</v>
      </c>
      <c r="F189" s="135"/>
    </row>
    <row r="190" spans="2:6" ht="12.5" x14ac:dyDescent="0.25">
      <c r="B190" s="100"/>
      <c r="C190" s="108" t="s">
        <v>197</v>
      </c>
      <c r="D190" s="128" t="s">
        <v>8</v>
      </c>
      <c r="E190" s="129">
        <v>1.1499999999999999</v>
      </c>
      <c r="F190" s="135"/>
    </row>
    <row r="191" spans="2:6" ht="12.5" x14ac:dyDescent="0.25">
      <c r="B191" s="100"/>
      <c r="C191" s="108" t="s">
        <v>198</v>
      </c>
      <c r="D191" s="128" t="s">
        <v>8</v>
      </c>
      <c r="E191" s="129">
        <v>1.25</v>
      </c>
      <c r="F191" s="135"/>
    </row>
    <row r="192" spans="2:6" ht="12.5" x14ac:dyDescent="0.25">
      <c r="B192" s="100"/>
      <c r="C192" s="108" t="s">
        <v>199</v>
      </c>
      <c r="D192" s="128" t="s">
        <v>8</v>
      </c>
      <c r="E192" s="129">
        <v>0.9</v>
      </c>
      <c r="F192" s="135"/>
    </row>
    <row r="193" spans="2:12" ht="12.5" x14ac:dyDescent="0.25">
      <c r="B193" s="100"/>
      <c r="C193" s="108" t="s">
        <v>200</v>
      </c>
      <c r="D193" s="128" t="s">
        <v>9</v>
      </c>
      <c r="E193" s="129">
        <v>1.85</v>
      </c>
      <c r="F193" s="135"/>
    </row>
    <row r="194" spans="2:12" ht="25" x14ac:dyDescent="0.25">
      <c r="B194" s="100"/>
      <c r="C194" s="108" t="s">
        <v>201</v>
      </c>
      <c r="D194" s="128" t="s">
        <v>75</v>
      </c>
      <c r="E194" s="129">
        <v>8.1999999999999993</v>
      </c>
      <c r="F194" s="135"/>
    </row>
    <row r="195" spans="2:12" ht="25" x14ac:dyDescent="0.25">
      <c r="B195" s="100"/>
      <c r="C195" s="108" t="s">
        <v>202</v>
      </c>
      <c r="D195" s="128" t="s">
        <v>75</v>
      </c>
      <c r="E195" s="129">
        <v>44</v>
      </c>
      <c r="F195" s="135"/>
    </row>
    <row r="196" spans="2:12" ht="12.5" x14ac:dyDescent="0.25">
      <c r="B196" s="100"/>
      <c r="C196" s="108" t="s">
        <v>203</v>
      </c>
      <c r="D196" s="128" t="s">
        <v>9</v>
      </c>
      <c r="E196" s="129">
        <v>-36.200000000000003</v>
      </c>
      <c r="F196" s="135"/>
    </row>
    <row r="197" spans="2:12" ht="15" customHeight="1" x14ac:dyDescent="0.25">
      <c r="B197" s="100"/>
      <c r="C197" s="108" t="s">
        <v>204</v>
      </c>
      <c r="D197" s="128" t="s">
        <v>76</v>
      </c>
      <c r="E197" s="129">
        <v>8.8000000000000007</v>
      </c>
      <c r="F197" s="136"/>
    </row>
    <row r="198" spans="2:12" ht="13.5" customHeight="1" x14ac:dyDescent="0.25">
      <c r="B198" s="100"/>
      <c r="C198" s="108" t="s">
        <v>205</v>
      </c>
      <c r="D198" s="128" t="s">
        <v>8</v>
      </c>
      <c r="E198" s="129">
        <v>1</v>
      </c>
      <c r="F198" s="133"/>
    </row>
    <row r="199" spans="2:12" ht="15" customHeight="1" x14ac:dyDescent="0.25">
      <c r="B199" s="100"/>
      <c r="C199" s="108" t="s">
        <v>206</v>
      </c>
      <c r="D199" s="128" t="s">
        <v>77</v>
      </c>
      <c r="E199" s="129">
        <v>0.1</v>
      </c>
      <c r="F199" s="135"/>
    </row>
    <row r="200" spans="2:12" ht="15" customHeight="1" x14ac:dyDescent="0.25">
      <c r="B200" s="100"/>
      <c r="C200" s="108" t="s">
        <v>207</v>
      </c>
      <c r="D200" s="128" t="s">
        <v>78</v>
      </c>
      <c r="E200" s="129">
        <v>0.15</v>
      </c>
      <c r="F200" s="135"/>
    </row>
    <row r="201" spans="2:12" ht="12.5" x14ac:dyDescent="0.25">
      <c r="B201" s="100"/>
      <c r="C201" s="109" t="s">
        <v>208</v>
      </c>
      <c r="D201" s="130" t="s">
        <v>9</v>
      </c>
      <c r="E201" s="131">
        <v>1.1499999999999999</v>
      </c>
      <c r="F201" s="134"/>
    </row>
    <row r="202" spans="2:12" ht="14.5" x14ac:dyDescent="0.35">
      <c r="B202" s="98"/>
      <c r="C202" s="98"/>
      <c r="D202" s="98"/>
      <c r="E202" s="98"/>
      <c r="F202" s="98"/>
      <c r="G202" s="98"/>
      <c r="H202" s="98"/>
      <c r="I202" s="98"/>
      <c r="J202" s="98"/>
      <c r="K202" s="99"/>
      <c r="L202" s="99"/>
    </row>
    <row r="203" spans="2:12" ht="13" x14ac:dyDescent="0.25">
      <c r="B203" s="101" t="s">
        <v>10</v>
      </c>
      <c r="C203" s="254" t="s">
        <v>233</v>
      </c>
      <c r="D203" s="254"/>
      <c r="E203" s="254"/>
      <c r="F203" s="254"/>
      <c r="G203" s="254"/>
      <c r="H203" s="254"/>
      <c r="I203" s="254"/>
      <c r="J203" s="254"/>
      <c r="K203" s="254"/>
      <c r="L203" s="254"/>
    </row>
    <row r="204" spans="2:12" ht="12.5" x14ac:dyDescent="0.25">
      <c r="B204" s="100"/>
      <c r="C204" s="253" t="s">
        <v>217</v>
      </c>
      <c r="D204" s="253"/>
      <c r="E204" s="253"/>
      <c r="F204" s="253"/>
      <c r="G204" s="253"/>
      <c r="H204" s="253"/>
      <c r="I204" s="253"/>
      <c r="J204" s="253"/>
      <c r="K204" s="253"/>
      <c r="L204" s="253"/>
    </row>
    <row r="205" spans="2:12" ht="12.5" x14ac:dyDescent="0.25">
      <c r="B205" s="100"/>
      <c r="C205" s="253" t="s">
        <v>216</v>
      </c>
      <c r="D205" s="253"/>
      <c r="E205" s="253"/>
      <c r="F205" s="253"/>
      <c r="G205" s="253"/>
      <c r="H205" s="253"/>
      <c r="I205" s="253"/>
      <c r="J205" s="253"/>
      <c r="K205" s="253"/>
      <c r="L205" s="253"/>
    </row>
    <row r="206" spans="2:12" ht="12.5" x14ac:dyDescent="0.25">
      <c r="B206" s="100"/>
      <c r="C206" s="252" t="s">
        <v>214</v>
      </c>
      <c r="D206" s="252"/>
      <c r="E206" s="252"/>
      <c r="F206" s="252"/>
      <c r="G206" s="252"/>
      <c r="H206" s="252"/>
      <c r="I206" s="252"/>
      <c r="J206" s="252"/>
      <c r="K206" s="252"/>
      <c r="L206" s="252"/>
    </row>
    <row r="207" spans="2:12" ht="13" x14ac:dyDescent="0.25">
      <c r="B207" s="101"/>
      <c r="C207" s="110"/>
      <c r="D207" s="110"/>
      <c r="E207" s="111" t="s">
        <v>128</v>
      </c>
      <c r="F207" s="122">
        <v>2025</v>
      </c>
    </row>
    <row r="208" spans="2:12" ht="12.5" x14ac:dyDescent="0.25">
      <c r="B208" s="100"/>
      <c r="C208" s="105" t="s">
        <v>234</v>
      </c>
      <c r="D208" s="105"/>
      <c r="E208" s="106" t="s">
        <v>209</v>
      </c>
      <c r="F208" s="137" t="str">
        <f>IF(COUNT(F146:F201)&gt;0,1000*(1.0183*SUMPRODUCT($E$146:$E$201,F146:F201)+298+0.315*F146),"")</f>
        <v/>
      </c>
    </row>
    <row r="209" spans="2:12" ht="14.5" x14ac:dyDescent="0.35">
      <c r="B209" s="98"/>
      <c r="C209" s="98"/>
      <c r="D209" s="98"/>
      <c r="E209" s="98"/>
      <c r="F209" s="98"/>
      <c r="G209" s="98"/>
      <c r="H209" s="98"/>
      <c r="I209" s="98"/>
      <c r="J209" s="98"/>
      <c r="K209" s="99"/>
      <c r="L209" s="99"/>
    </row>
  </sheetData>
  <sheetProtection algorithmName="SHA-512" hashValue="1Rq2KMWA3bJpSM8trHxbZ7x1MTfXxr6aqNJxzxP4EFhzdBaFyUSKaiaY9MePD+Y4rfd6MxMDj/YmLeRiTk0UJg==" saltValue="riJZmUFjHMO4Zl0ly3lcxw==" spinCount="100000" sheet="1" objects="1" scenarios="1"/>
  <mergeCells count="122">
    <mergeCell ref="C124:L124"/>
    <mergeCell ref="C125:L125"/>
    <mergeCell ref="C127:D127"/>
    <mergeCell ref="E114:F114"/>
    <mergeCell ref="E115:F115"/>
    <mergeCell ref="E120:F120"/>
    <mergeCell ref="E121:F121"/>
    <mergeCell ref="E126:F126"/>
    <mergeCell ref="E127:F127"/>
    <mergeCell ref="C135:L135"/>
    <mergeCell ref="A81:F81"/>
    <mergeCell ref="C86:L86"/>
    <mergeCell ref="C87:L87"/>
    <mergeCell ref="C88:L88"/>
    <mergeCell ref="C90:D90"/>
    <mergeCell ref="C92:L92"/>
    <mergeCell ref="C93:L93"/>
    <mergeCell ref="C94:L94"/>
    <mergeCell ref="C96:D96"/>
    <mergeCell ref="C98:L98"/>
    <mergeCell ref="E90:F90"/>
    <mergeCell ref="E89:F89"/>
    <mergeCell ref="E95:F95"/>
    <mergeCell ref="E96:F96"/>
    <mergeCell ref="C111:L111"/>
    <mergeCell ref="C112:L112"/>
    <mergeCell ref="C113:L113"/>
    <mergeCell ref="C115:D115"/>
    <mergeCell ref="C117:L117"/>
    <mergeCell ref="C118:L118"/>
    <mergeCell ref="C119:L119"/>
    <mergeCell ref="C121:D121"/>
    <mergeCell ref="C123:L123"/>
    <mergeCell ref="C206:L206"/>
    <mergeCell ref="C136:L136"/>
    <mergeCell ref="C137:L137"/>
    <mergeCell ref="C138:L138"/>
    <mergeCell ref="D139:L139"/>
    <mergeCell ref="D140:L140"/>
    <mergeCell ref="D141:L141"/>
    <mergeCell ref="D142:L142"/>
    <mergeCell ref="C143:L143"/>
    <mergeCell ref="C203:L203"/>
    <mergeCell ref="C204:L204"/>
    <mergeCell ref="C205:L205"/>
    <mergeCell ref="A6:E6"/>
    <mergeCell ref="F6:L6"/>
    <mergeCell ref="A1:M3"/>
    <mergeCell ref="B52:E52"/>
    <mergeCell ref="G28:H28"/>
    <mergeCell ref="G29:H29"/>
    <mergeCell ref="A10:B10"/>
    <mergeCell ref="A11:B11"/>
    <mergeCell ref="A12:B12"/>
    <mergeCell ref="A13:B13"/>
    <mergeCell ref="A15:B15"/>
    <mergeCell ref="G30:H30"/>
    <mergeCell ref="A24:E24"/>
    <mergeCell ref="F24:L24"/>
    <mergeCell ref="G31:H31"/>
    <mergeCell ref="G38:H38"/>
    <mergeCell ref="G39:H39"/>
    <mergeCell ref="A14:B14"/>
    <mergeCell ref="A4:M4"/>
    <mergeCell ref="C100:L100"/>
    <mergeCell ref="C102:D102"/>
    <mergeCell ref="E101:F101"/>
    <mergeCell ref="E102:F102"/>
    <mergeCell ref="G36:H36"/>
    <mergeCell ref="G37:H37"/>
    <mergeCell ref="B37:C37"/>
    <mergeCell ref="B38:C38"/>
    <mergeCell ref="A47:E47"/>
    <mergeCell ref="F47:L47"/>
    <mergeCell ref="B68:E68"/>
    <mergeCell ref="B69:E69"/>
    <mergeCell ref="G81:K81"/>
    <mergeCell ref="A72:G72"/>
    <mergeCell ref="B54:E54"/>
    <mergeCell ref="B55:E55"/>
    <mergeCell ref="B56:E56"/>
    <mergeCell ref="B57:E57"/>
    <mergeCell ref="B58:E58"/>
    <mergeCell ref="B59:E59"/>
    <mergeCell ref="B60:E60"/>
    <mergeCell ref="B61:E61"/>
    <mergeCell ref="B62:E62"/>
    <mergeCell ref="B63:E63"/>
    <mergeCell ref="A133:I133"/>
    <mergeCell ref="A83:I83"/>
    <mergeCell ref="A106:F106"/>
    <mergeCell ref="G106:L106"/>
    <mergeCell ref="I108:J108"/>
    <mergeCell ref="A108:G108"/>
    <mergeCell ref="A131:F131"/>
    <mergeCell ref="G131:L131"/>
    <mergeCell ref="B28:C28"/>
    <mergeCell ref="B29:C29"/>
    <mergeCell ref="B30:C30"/>
    <mergeCell ref="B31:C31"/>
    <mergeCell ref="B32:C32"/>
    <mergeCell ref="B33:C33"/>
    <mergeCell ref="B34:C34"/>
    <mergeCell ref="B35:C35"/>
    <mergeCell ref="B36:C36"/>
    <mergeCell ref="G32:H32"/>
    <mergeCell ref="G33:H33"/>
    <mergeCell ref="G34:H34"/>
    <mergeCell ref="G35:H35"/>
    <mergeCell ref="B51:E51"/>
    <mergeCell ref="B53:E53"/>
    <mergeCell ref="C99:L99"/>
    <mergeCell ref="B77:C77"/>
    <mergeCell ref="B64:E64"/>
    <mergeCell ref="B65:E65"/>
    <mergeCell ref="B66:E66"/>
    <mergeCell ref="B67:E67"/>
    <mergeCell ref="B71:E71"/>
    <mergeCell ref="B70:E70"/>
    <mergeCell ref="A74:E74"/>
    <mergeCell ref="F74:L74"/>
    <mergeCell ref="B76:C76"/>
  </mergeCells>
  <conditionalFormatting sqref="F146:F201">
    <cfRule type="expression" dxfId="7" priority="4" stopIfTrue="1">
      <formula>U140</formula>
    </cfRule>
  </conditionalFormatting>
  <conditionalFormatting sqref="G90">
    <cfRule type="expression" dxfId="6" priority="5" stopIfTrue="1">
      <formula>W84</formula>
    </cfRule>
  </conditionalFormatting>
  <conditionalFormatting sqref="G96 G115">
    <cfRule type="expression" dxfId="5" priority="3" stopIfTrue="1">
      <formula>W90</formula>
    </cfRule>
  </conditionalFormatting>
  <conditionalFormatting sqref="G121">
    <cfRule type="expression" dxfId="4" priority="2" stopIfTrue="1">
      <formula>W115</formula>
    </cfRule>
  </conditionalFormatting>
  <dataValidations count="1">
    <dataValidation type="decimal" allowBlank="1" showInputMessage="1" showErrorMessage="1" errorTitle="0 &lt; value &lt; 1" error="Values should be between 0 and 1." sqref="G96 G121" xr:uid="{701C4E93-19C0-4F0A-8789-AB0AB7EE0CE7}">
      <formula1>0</formula1>
      <formula2>1</formula2>
    </dataValidation>
  </dataValidations>
  <pageMargins left="0.70866141732283472" right="0.70866141732283472" top="0.74803149606299213" bottom="0.74803149606299213" header="0.31496062992125984" footer="0.31496062992125984"/>
  <pageSetup paperSize="9" scale="44" orientation="portrait" r:id="rId1"/>
  <rowBreaks count="1" manualBreakCount="1">
    <brk id="79"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92E2D59-D71E-4F1D-8F1B-AE6332260709}">
          <x14:formula1>
            <xm:f>legenda!$C$1:$C$38</xm:f>
          </x14:formula1>
          <xm:sqref>B29:C38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U48"/>
  <sheetViews>
    <sheetView workbookViewId="0">
      <selection activeCell="C33" sqref="C33"/>
    </sheetView>
  </sheetViews>
  <sheetFormatPr defaultColWidth="8.7265625" defaultRowHeight="11.5" x14ac:dyDescent="0.25"/>
  <cols>
    <col min="1" max="1" width="24.7265625" style="31" customWidth="1"/>
    <col min="2" max="2" width="9.1796875" style="31" customWidth="1"/>
    <col min="3" max="18" width="8.7265625" style="31"/>
    <col min="19" max="19" width="11.81640625" style="31" customWidth="1"/>
    <col min="20" max="16384" width="8.7265625" style="31"/>
  </cols>
  <sheetData>
    <row r="1" spans="1:19" ht="11.5" customHeight="1" x14ac:dyDescent="0.25">
      <c r="A1" s="233" t="s">
        <v>66</v>
      </c>
      <c r="B1" s="234"/>
      <c r="C1" s="234"/>
      <c r="D1" s="234"/>
      <c r="E1" s="234"/>
      <c r="F1" s="234"/>
      <c r="G1" s="234"/>
      <c r="H1" s="234"/>
      <c r="I1" s="234"/>
      <c r="J1" s="234"/>
      <c r="K1" s="234"/>
      <c r="L1" s="234"/>
      <c r="M1" s="234"/>
      <c r="N1" s="234"/>
      <c r="O1" s="234"/>
      <c r="P1" s="234"/>
      <c r="Q1" s="234"/>
      <c r="R1" s="234"/>
      <c r="S1" s="235"/>
    </row>
    <row r="2" spans="1:19" ht="11.5" customHeight="1" x14ac:dyDescent="0.25">
      <c r="A2" s="236"/>
      <c r="B2" s="237"/>
      <c r="C2" s="237"/>
      <c r="D2" s="237"/>
      <c r="E2" s="237"/>
      <c r="F2" s="237"/>
      <c r="G2" s="237"/>
      <c r="H2" s="237"/>
      <c r="I2" s="237"/>
      <c r="J2" s="237"/>
      <c r="K2" s="237"/>
      <c r="L2" s="237"/>
      <c r="M2" s="237"/>
      <c r="N2" s="237"/>
      <c r="O2" s="237"/>
      <c r="P2" s="237"/>
      <c r="Q2" s="237"/>
      <c r="R2" s="237"/>
      <c r="S2" s="238"/>
    </row>
    <row r="3" spans="1:19" ht="11.5" customHeight="1" thickBot="1" x14ac:dyDescent="0.3">
      <c r="A3" s="239"/>
      <c r="B3" s="240"/>
      <c r="C3" s="240"/>
      <c r="D3" s="240"/>
      <c r="E3" s="240"/>
      <c r="F3" s="240"/>
      <c r="G3" s="240"/>
      <c r="H3" s="240"/>
      <c r="I3" s="240"/>
      <c r="J3" s="240"/>
      <c r="K3" s="240"/>
      <c r="L3" s="240"/>
      <c r="M3" s="240"/>
      <c r="N3" s="240"/>
      <c r="O3" s="240"/>
      <c r="P3" s="240"/>
      <c r="Q3" s="240"/>
      <c r="R3" s="240"/>
      <c r="S3" s="241"/>
    </row>
    <row r="4" spans="1:19" ht="11.5" customHeight="1" x14ac:dyDescent="0.25">
      <c r="A4" s="76"/>
      <c r="B4" s="75"/>
      <c r="C4" s="75"/>
      <c r="D4" s="75"/>
      <c r="E4" s="75"/>
      <c r="F4" s="75"/>
      <c r="G4" s="75"/>
      <c r="H4" s="75"/>
      <c r="I4" s="75"/>
      <c r="J4" s="75"/>
      <c r="K4" s="75"/>
      <c r="L4" s="75"/>
      <c r="M4" s="75"/>
      <c r="N4" s="75"/>
      <c r="O4" s="75"/>
      <c r="P4" s="75"/>
      <c r="Q4" s="75"/>
      <c r="R4" s="75"/>
      <c r="S4" s="75"/>
    </row>
    <row r="5" spans="1:19" ht="11.5" customHeight="1" x14ac:dyDescent="0.25">
      <c r="A5" s="75"/>
      <c r="B5" s="75"/>
      <c r="C5" s="75"/>
      <c r="D5" s="75"/>
      <c r="E5" s="75"/>
      <c r="F5" s="75"/>
      <c r="G5" s="75"/>
      <c r="H5" s="75"/>
      <c r="I5" s="75"/>
      <c r="J5" s="75"/>
      <c r="K5" s="75"/>
      <c r="L5" s="75"/>
      <c r="M5" s="75"/>
      <c r="N5" s="75"/>
      <c r="O5" s="75"/>
      <c r="P5" s="75"/>
      <c r="Q5" s="75"/>
      <c r="R5" s="75"/>
      <c r="S5" s="75"/>
    </row>
    <row r="6" spans="1:19" x14ac:dyDescent="0.25">
      <c r="A6" s="51"/>
      <c r="B6" s="33"/>
      <c r="C6" s="33"/>
      <c r="D6" s="33"/>
      <c r="E6" s="33"/>
      <c r="F6" s="33"/>
      <c r="G6" s="33"/>
      <c r="H6" s="33"/>
      <c r="I6" s="33"/>
      <c r="J6" s="33"/>
      <c r="K6" s="33"/>
      <c r="L6" s="33"/>
      <c r="M6" s="33"/>
      <c r="N6" s="33"/>
      <c r="O6" s="33"/>
      <c r="P6" s="33"/>
      <c r="Q6" s="33"/>
      <c r="R6" s="33"/>
      <c r="S6" s="33"/>
    </row>
    <row r="7" spans="1:19" ht="15" customHeight="1" x14ac:dyDescent="0.25">
      <c r="A7" s="261" t="s">
        <v>5</v>
      </c>
      <c r="B7" s="261"/>
      <c r="C7" s="261"/>
      <c r="D7" s="261"/>
      <c r="E7" s="261"/>
      <c r="F7" s="261"/>
      <c r="G7" s="261"/>
      <c r="H7" s="261"/>
      <c r="I7" s="261"/>
      <c r="J7" s="261"/>
      <c r="K7" s="261"/>
      <c r="L7" s="261"/>
      <c r="M7" s="261"/>
      <c r="N7" s="261"/>
      <c r="O7" s="261"/>
      <c r="P7" s="261"/>
      <c r="Q7" s="261"/>
      <c r="R7" s="261"/>
      <c r="S7" s="261"/>
    </row>
    <row r="8" spans="1:19" x14ac:dyDescent="0.25">
      <c r="A8" s="35"/>
      <c r="B8" s="35"/>
      <c r="C8" s="35"/>
      <c r="D8" s="35"/>
      <c r="E8" s="35"/>
      <c r="F8" s="72"/>
      <c r="G8" s="72"/>
      <c r="H8" s="72"/>
      <c r="I8" s="72"/>
      <c r="J8" s="33"/>
      <c r="K8" s="33"/>
      <c r="L8" s="33"/>
      <c r="M8" s="33"/>
      <c r="N8" s="33"/>
      <c r="O8" s="33"/>
      <c r="P8" s="33"/>
      <c r="Q8" s="33"/>
      <c r="R8" s="33"/>
      <c r="S8" s="33"/>
    </row>
    <row r="9" spans="1:19" x14ac:dyDescent="0.25">
      <c r="A9" s="35"/>
      <c r="B9" s="35"/>
      <c r="C9" s="35"/>
      <c r="D9" s="35"/>
      <c r="E9" s="35"/>
      <c r="F9" s="72"/>
      <c r="G9" s="72"/>
      <c r="H9" s="72"/>
      <c r="I9" s="72"/>
      <c r="J9" s="33"/>
      <c r="K9" s="33"/>
      <c r="L9" s="33"/>
      <c r="M9" s="33"/>
      <c r="N9" s="33"/>
      <c r="O9" s="33"/>
      <c r="P9" s="33"/>
      <c r="Q9" s="33"/>
      <c r="R9" s="33"/>
      <c r="S9" s="33"/>
    </row>
    <row r="10" spans="1:19" x14ac:dyDescent="0.25">
      <c r="C10" s="247" t="s">
        <v>59</v>
      </c>
      <c r="D10" s="247"/>
      <c r="E10" s="259"/>
      <c r="F10" s="259"/>
      <c r="G10" s="259"/>
      <c r="H10" s="259"/>
      <c r="I10" s="30"/>
      <c r="J10" s="33"/>
      <c r="K10" s="33"/>
      <c r="L10" s="33"/>
      <c r="M10" s="33"/>
      <c r="N10" s="33"/>
      <c r="O10" s="33"/>
      <c r="P10" s="33"/>
      <c r="Q10" s="33"/>
      <c r="R10" s="33"/>
      <c r="S10" s="33"/>
    </row>
    <row r="11" spans="1:19" x14ac:dyDescent="0.25">
      <c r="C11" s="248" t="s">
        <v>60</v>
      </c>
      <c r="D11" s="248"/>
      <c r="E11" s="260"/>
      <c r="F11" s="260"/>
      <c r="G11" s="260"/>
      <c r="H11" s="260"/>
      <c r="I11" s="30"/>
      <c r="J11" s="33"/>
      <c r="K11" s="33"/>
      <c r="L11" s="33"/>
      <c r="M11" s="33"/>
      <c r="N11" s="33"/>
      <c r="O11" s="33"/>
      <c r="P11" s="33"/>
      <c r="Q11" s="33"/>
      <c r="R11" s="33"/>
      <c r="S11" s="33"/>
    </row>
    <row r="12" spans="1:19" x14ac:dyDescent="0.25">
      <c r="C12" s="248" t="s">
        <v>61</v>
      </c>
      <c r="D12" s="248"/>
      <c r="E12" s="260"/>
      <c r="F12" s="260"/>
      <c r="G12" s="260"/>
      <c r="H12" s="260"/>
      <c r="I12" s="30"/>
      <c r="J12" s="33"/>
      <c r="K12" s="33"/>
      <c r="L12" s="33"/>
      <c r="M12" s="33"/>
      <c r="N12" s="33"/>
      <c r="O12" s="33"/>
      <c r="P12" s="33"/>
      <c r="Q12" s="33"/>
      <c r="R12" s="33"/>
      <c r="S12" s="33"/>
    </row>
    <row r="13" spans="1:19" x14ac:dyDescent="0.25">
      <c r="C13" s="248" t="s">
        <v>62</v>
      </c>
      <c r="D13" s="248"/>
      <c r="E13" s="260"/>
      <c r="F13" s="260"/>
      <c r="G13" s="260"/>
      <c r="H13" s="260"/>
      <c r="I13" s="30"/>
      <c r="J13" s="33"/>
      <c r="K13" s="33"/>
      <c r="L13" s="33"/>
      <c r="M13" s="33"/>
      <c r="N13" s="33"/>
      <c r="O13" s="33"/>
      <c r="P13" s="33"/>
      <c r="Q13" s="33"/>
      <c r="R13" s="33"/>
      <c r="S13" s="33"/>
    </row>
    <row r="14" spans="1:19" x14ac:dyDescent="0.25">
      <c r="C14" s="248" t="s">
        <v>63</v>
      </c>
      <c r="D14" s="248"/>
      <c r="E14" s="260"/>
      <c r="F14" s="260"/>
      <c r="G14" s="260"/>
      <c r="H14" s="260"/>
      <c r="I14" s="30"/>
      <c r="J14" s="33"/>
      <c r="K14" s="33"/>
      <c r="L14" s="33"/>
      <c r="M14" s="33"/>
      <c r="N14" s="33"/>
      <c r="O14" s="33"/>
      <c r="P14" s="33"/>
      <c r="Q14" s="33"/>
      <c r="R14" s="33"/>
      <c r="S14" s="33"/>
    </row>
    <row r="15" spans="1:19" x14ac:dyDescent="0.25">
      <c r="C15" s="248" t="s">
        <v>64</v>
      </c>
      <c r="D15" s="248"/>
      <c r="E15" s="260"/>
      <c r="F15" s="260"/>
      <c r="G15" s="260"/>
      <c r="H15" s="260"/>
      <c r="I15" s="30"/>
      <c r="J15" s="33"/>
      <c r="K15" s="33"/>
      <c r="L15" s="33"/>
      <c r="M15" s="33"/>
      <c r="N15" s="33"/>
      <c r="O15" s="33"/>
      <c r="P15" s="33"/>
      <c r="Q15" s="33"/>
      <c r="R15" s="33"/>
      <c r="S15" s="33"/>
    </row>
    <row r="16" spans="1:19" x14ac:dyDescent="0.25">
      <c r="C16" s="30"/>
      <c r="D16" s="33"/>
      <c r="E16" s="33"/>
      <c r="F16" s="33"/>
      <c r="G16" s="33"/>
      <c r="H16" s="33"/>
      <c r="I16" s="33"/>
      <c r="J16" s="33"/>
      <c r="K16" s="33"/>
      <c r="L16" s="33"/>
      <c r="M16" s="33"/>
    </row>
    <row r="17" spans="1:19" x14ac:dyDescent="0.25">
      <c r="A17" s="20"/>
      <c r="B17" s="20"/>
      <c r="C17" s="20"/>
      <c r="D17" s="20"/>
      <c r="E17" s="20"/>
      <c r="F17" s="20"/>
      <c r="G17" s="20"/>
      <c r="H17" s="20"/>
      <c r="I17" s="20"/>
      <c r="J17" s="33"/>
      <c r="K17" s="33"/>
      <c r="L17" s="33"/>
      <c r="M17" s="33"/>
      <c r="N17" s="33"/>
      <c r="O17" s="33"/>
      <c r="P17" s="33"/>
      <c r="Q17" s="33"/>
      <c r="R17" s="33"/>
      <c r="S17" s="33"/>
    </row>
    <row r="18" spans="1:19" x14ac:dyDescent="0.25">
      <c r="A18" s="20"/>
      <c r="B18" s="20"/>
      <c r="C18" s="20"/>
      <c r="D18" s="20"/>
      <c r="E18" s="20"/>
      <c r="F18" s="20"/>
      <c r="G18" s="20"/>
      <c r="H18" s="20"/>
      <c r="I18" s="20"/>
      <c r="J18" s="33"/>
      <c r="K18" s="33"/>
      <c r="L18" s="33"/>
      <c r="M18" s="33"/>
      <c r="N18" s="33"/>
      <c r="O18" s="33"/>
      <c r="P18" s="33"/>
      <c r="Q18" s="33"/>
      <c r="R18" s="33"/>
      <c r="S18" s="33"/>
    </row>
    <row r="19" spans="1:19" x14ac:dyDescent="0.25">
      <c r="A19" s="20"/>
      <c r="B19" s="20"/>
      <c r="C19" s="20"/>
      <c r="D19" s="20"/>
      <c r="E19" s="20"/>
      <c r="F19" s="20"/>
      <c r="G19" s="20"/>
      <c r="H19" s="20"/>
      <c r="I19" s="20"/>
      <c r="J19" s="33"/>
      <c r="K19" s="33"/>
      <c r="L19" s="33"/>
      <c r="M19" s="33"/>
      <c r="N19" s="33"/>
      <c r="O19" s="33"/>
      <c r="P19" s="33"/>
      <c r="Q19" s="33"/>
      <c r="R19" s="33"/>
      <c r="S19" s="33"/>
    </row>
    <row r="20" spans="1:19" x14ac:dyDescent="0.25">
      <c r="A20" s="20"/>
      <c r="B20" s="20"/>
      <c r="C20" s="20"/>
      <c r="D20" s="20"/>
      <c r="E20" s="20"/>
      <c r="F20" s="20"/>
      <c r="G20" s="20"/>
      <c r="H20" s="20"/>
      <c r="I20" s="20"/>
      <c r="J20" s="33"/>
      <c r="K20" s="33"/>
      <c r="L20" s="33"/>
      <c r="M20" s="33"/>
      <c r="N20" s="33"/>
      <c r="O20" s="33"/>
      <c r="P20" s="33"/>
      <c r="Q20" s="33"/>
      <c r="R20" s="33"/>
      <c r="S20" s="33"/>
    </row>
    <row r="21" spans="1:19" x14ac:dyDescent="0.25">
      <c r="A21" s="261" t="s">
        <v>53</v>
      </c>
      <c r="B21" s="261"/>
      <c r="C21" s="261"/>
      <c r="D21" s="261"/>
      <c r="E21" s="261"/>
      <c r="F21" s="261"/>
      <c r="G21" s="261"/>
      <c r="H21" s="261"/>
      <c r="I21" s="261"/>
      <c r="J21" s="261"/>
      <c r="K21" s="261"/>
      <c r="L21" s="261"/>
      <c r="M21" s="261"/>
      <c r="N21" s="261"/>
      <c r="O21" s="261"/>
      <c r="P21" s="261"/>
      <c r="Q21" s="261"/>
      <c r="R21" s="261"/>
      <c r="S21" s="261"/>
    </row>
    <row r="22" spans="1:19" x14ac:dyDescent="0.25">
      <c r="A22" s="78"/>
      <c r="B22" s="78"/>
      <c r="C22" s="78"/>
      <c r="D22" s="78"/>
      <c r="E22" s="78"/>
      <c r="F22" s="78"/>
      <c r="G22" s="78"/>
      <c r="H22" s="78"/>
      <c r="I22" s="78"/>
      <c r="J22" s="78"/>
      <c r="K22" s="78"/>
      <c r="L22" s="78"/>
      <c r="M22" s="78"/>
      <c r="N22" s="78"/>
      <c r="O22" s="78"/>
      <c r="P22" s="78"/>
      <c r="Q22" s="78"/>
      <c r="R22" s="78"/>
      <c r="S22" s="78"/>
    </row>
    <row r="23" spans="1:19" x14ac:dyDescent="0.25">
      <c r="A23" s="78"/>
      <c r="B23" s="78"/>
      <c r="C23" s="78"/>
      <c r="D23" s="78"/>
      <c r="E23" s="78"/>
      <c r="F23" s="78"/>
      <c r="G23" s="78"/>
      <c r="H23" s="78"/>
      <c r="I23" s="78"/>
      <c r="J23" s="78"/>
      <c r="K23" s="78"/>
      <c r="L23" s="78"/>
      <c r="M23" s="78"/>
      <c r="N23" s="78"/>
      <c r="O23" s="78"/>
      <c r="P23" s="78"/>
      <c r="Q23" s="78"/>
      <c r="R23" s="78"/>
      <c r="S23" s="78"/>
    </row>
    <row r="24" spans="1:19" ht="40" customHeight="1" x14ac:dyDescent="0.25">
      <c r="B24" s="35"/>
      <c r="C24" s="262"/>
      <c r="D24" s="262"/>
      <c r="E24" s="262"/>
      <c r="F24" s="262"/>
      <c r="G24" s="262"/>
      <c r="H24" s="262"/>
      <c r="I24" s="30"/>
      <c r="J24" s="30"/>
      <c r="K24" s="30"/>
      <c r="L24" s="30"/>
      <c r="M24" s="30"/>
      <c r="N24" s="30"/>
    </row>
    <row r="25" spans="1:19" ht="11.5" customHeight="1" x14ac:dyDescent="0.25">
      <c r="A25" s="79"/>
      <c r="B25" s="30"/>
      <c r="C25" s="30"/>
      <c r="D25" s="30"/>
      <c r="E25" s="30"/>
      <c r="F25" s="30"/>
      <c r="G25" s="30"/>
      <c r="H25" s="30"/>
      <c r="I25" s="30"/>
      <c r="J25" s="30"/>
      <c r="K25" s="30"/>
      <c r="L25" s="30"/>
      <c r="M25" s="30"/>
      <c r="N25" s="30"/>
      <c r="O25" s="30"/>
      <c r="P25" s="30"/>
      <c r="Q25" s="30"/>
      <c r="R25" s="30"/>
      <c r="S25" s="30"/>
    </row>
    <row r="26" spans="1:19" ht="11.5" customHeight="1" x14ac:dyDescent="0.25">
      <c r="A26" s="79"/>
      <c r="B26" s="30"/>
      <c r="C26" s="30"/>
      <c r="D26" s="30"/>
      <c r="E26" s="30"/>
      <c r="F26" s="30"/>
      <c r="G26" s="30"/>
      <c r="H26" s="30"/>
      <c r="I26" s="30"/>
      <c r="J26" s="30"/>
      <c r="K26" s="30"/>
      <c r="L26" s="30"/>
      <c r="M26" s="30"/>
      <c r="N26" s="30"/>
      <c r="O26" s="30"/>
      <c r="P26" s="30"/>
      <c r="Q26" s="30"/>
      <c r="R26" s="30"/>
      <c r="S26" s="30"/>
    </row>
    <row r="27" spans="1:19" ht="11.5" customHeight="1" x14ac:dyDescent="0.25">
      <c r="A27" s="79"/>
      <c r="B27" s="30"/>
      <c r="C27" s="30"/>
      <c r="D27" s="30"/>
      <c r="E27" s="30"/>
      <c r="F27" s="30"/>
      <c r="G27" s="30"/>
      <c r="H27" s="30"/>
      <c r="I27" s="30"/>
      <c r="J27" s="30"/>
      <c r="K27" s="30"/>
      <c r="L27" s="30"/>
      <c r="M27" s="30"/>
      <c r="N27" s="30"/>
      <c r="O27" s="30"/>
      <c r="P27" s="30"/>
      <c r="Q27" s="30"/>
      <c r="R27" s="30"/>
      <c r="S27" s="30"/>
    </row>
    <row r="28" spans="1:19" ht="11.5" customHeight="1" x14ac:dyDescent="0.25">
      <c r="A28" s="79"/>
      <c r="B28" s="30"/>
      <c r="C28" s="30"/>
      <c r="D28" s="30"/>
      <c r="E28" s="30"/>
      <c r="F28" s="30"/>
      <c r="G28" s="30"/>
      <c r="H28" s="30"/>
      <c r="I28" s="30"/>
      <c r="J28" s="30"/>
      <c r="K28" s="30"/>
      <c r="L28" s="30"/>
      <c r="M28" s="30"/>
      <c r="N28" s="30"/>
      <c r="O28" s="30"/>
      <c r="P28" s="30"/>
      <c r="Q28" s="30"/>
      <c r="R28" s="30"/>
      <c r="S28" s="30"/>
    </row>
    <row r="29" spans="1:19" ht="11.5" customHeight="1" x14ac:dyDescent="0.25">
      <c r="A29" s="261" t="s">
        <v>49</v>
      </c>
      <c r="B29" s="261"/>
      <c r="C29" s="261"/>
      <c r="D29" s="261"/>
      <c r="E29" s="261"/>
      <c r="F29" s="261"/>
      <c r="G29" s="261"/>
      <c r="H29" s="261"/>
      <c r="I29" s="261"/>
      <c r="J29" s="261"/>
      <c r="K29" s="261"/>
      <c r="L29" s="261"/>
      <c r="M29" s="261"/>
      <c r="N29" s="261"/>
      <c r="O29" s="261"/>
      <c r="P29" s="261"/>
      <c r="Q29" s="261"/>
      <c r="R29" s="261"/>
      <c r="S29" s="261"/>
    </row>
    <row r="30" spans="1:19" ht="11.5" customHeight="1" x14ac:dyDescent="0.25">
      <c r="A30" s="78"/>
      <c r="B30" s="78"/>
      <c r="C30" s="78"/>
      <c r="D30" s="78"/>
      <c r="E30" s="78"/>
      <c r="F30" s="78"/>
      <c r="G30" s="78"/>
      <c r="H30" s="78"/>
      <c r="I30" s="78"/>
      <c r="J30" s="78"/>
      <c r="K30" s="78"/>
      <c r="L30" s="78"/>
      <c r="M30" s="78"/>
      <c r="N30" s="78"/>
      <c r="O30" s="78"/>
      <c r="P30" s="78"/>
      <c r="Q30" s="78"/>
      <c r="R30" s="78"/>
      <c r="S30" s="78"/>
    </row>
    <row r="31" spans="1:19" ht="11.5" customHeight="1" x14ac:dyDescent="0.25">
      <c r="A31" s="258"/>
      <c r="B31" s="258"/>
      <c r="C31" s="258"/>
      <c r="D31" s="258"/>
      <c r="E31" s="258"/>
      <c r="F31" s="37"/>
      <c r="G31" s="37"/>
      <c r="H31" s="37"/>
      <c r="I31" s="37"/>
      <c r="J31" s="37"/>
      <c r="K31" s="37"/>
      <c r="L31" s="37"/>
      <c r="M31" s="37"/>
      <c r="N31" s="37"/>
      <c r="O31" s="37"/>
      <c r="P31" s="37"/>
      <c r="Q31" s="37"/>
      <c r="R31" s="37"/>
      <c r="S31" s="37"/>
    </row>
    <row r="32" spans="1:19" ht="40" customHeight="1" x14ac:dyDescent="0.25">
      <c r="A32" s="48" t="s">
        <v>22</v>
      </c>
      <c r="B32" s="67" t="s">
        <v>21</v>
      </c>
      <c r="C32" s="68">
        <v>2014</v>
      </c>
      <c r="D32" s="68">
        <v>2015</v>
      </c>
      <c r="E32" s="68">
        <v>2016</v>
      </c>
      <c r="F32" s="68">
        <v>2017</v>
      </c>
      <c r="G32" s="68">
        <v>2018</v>
      </c>
      <c r="H32" s="140" t="s">
        <v>237</v>
      </c>
    </row>
    <row r="33" spans="1:21" ht="11.5" customHeight="1" x14ac:dyDescent="0.25">
      <c r="A33" s="77" t="s">
        <v>68</v>
      </c>
      <c r="B33" s="32" t="s">
        <v>65</v>
      </c>
      <c r="C33" s="141"/>
      <c r="D33" s="141"/>
      <c r="E33" s="141"/>
      <c r="F33" s="141"/>
      <c r="G33" s="141"/>
      <c r="H33" s="142" t="e">
        <f>AVERAGE(C33:G33)</f>
        <v>#DIV/0!</v>
      </c>
    </row>
    <row r="34" spans="1:21" ht="11.5" customHeight="1" x14ac:dyDescent="0.25">
      <c r="A34" s="77" t="s">
        <v>37</v>
      </c>
      <c r="B34" s="32" t="s">
        <v>47</v>
      </c>
      <c r="C34" s="143"/>
      <c r="D34" s="143"/>
      <c r="E34" s="143"/>
      <c r="F34" s="143"/>
      <c r="G34" s="143"/>
      <c r="H34" s="142" t="e">
        <f>AVERAGE(C34:G34)</f>
        <v>#DIV/0!</v>
      </c>
    </row>
    <row r="35" spans="1:21" ht="11.5" customHeight="1" x14ac:dyDescent="0.25">
      <c r="A35" s="77" t="s">
        <v>38</v>
      </c>
      <c r="B35" s="32" t="s">
        <v>48</v>
      </c>
      <c r="C35" s="143"/>
      <c r="D35" s="143"/>
      <c r="E35" s="143"/>
      <c r="F35" s="143"/>
      <c r="G35" s="143"/>
      <c r="H35" s="142" t="e">
        <f>AVERAGE(C35:G35)</f>
        <v>#DIV/0!</v>
      </c>
    </row>
    <row r="36" spans="1:21" ht="11.5" customHeight="1" x14ac:dyDescent="0.25">
      <c r="A36" s="77" t="s">
        <v>19</v>
      </c>
      <c r="B36" s="32" t="s">
        <v>65</v>
      </c>
      <c r="C36" s="144" t="str">
        <f>IF(C33&lt;&gt;"",C33+47.3*C34,"")</f>
        <v/>
      </c>
      <c r="D36" s="144" t="str">
        <f>IF(D33&lt;&gt;"",D33+47.3*D34,"")</f>
        <v/>
      </c>
      <c r="E36" s="144" t="str">
        <f>IF(E33&lt;&gt;"",E33+47.3*E34,"")</f>
        <v/>
      </c>
      <c r="F36" s="144" t="str">
        <f>IF(F33&lt;&gt;"",F33+47.3*F34,"")</f>
        <v/>
      </c>
      <c r="G36" s="144" t="str">
        <f>IF(G33&lt;&gt;"",G33+47.3*G34,"")</f>
        <v/>
      </c>
      <c r="H36" s="142" t="e">
        <f>AVERAGE(C36:G36)</f>
        <v>#DIV/0!</v>
      </c>
    </row>
    <row r="37" spans="1:21" ht="11.5" customHeight="1" x14ac:dyDescent="0.25">
      <c r="A37" s="77" t="s">
        <v>20</v>
      </c>
      <c r="B37" s="32" t="s">
        <v>65</v>
      </c>
      <c r="C37" s="144" t="str">
        <f>IF(C35&lt;&gt;"",C35*0.376,"")</f>
        <v/>
      </c>
      <c r="D37" s="144" t="str">
        <f>IF(D35&lt;&gt;"",D35*0.376,"")</f>
        <v/>
      </c>
      <c r="E37" s="144" t="str">
        <f>IF(E35&lt;&gt;"",E35*0.376,"")</f>
        <v/>
      </c>
      <c r="F37" s="144" t="str">
        <f>IF(F35&lt;&gt;"",F35*0.376,"")</f>
        <v/>
      </c>
      <c r="G37" s="144" t="str">
        <f>IF(G35&lt;&gt;"",G35*0.376,"")</f>
        <v/>
      </c>
      <c r="H37" s="142" t="e">
        <f>AVERAGE(C37:G37)</f>
        <v>#DIV/0!</v>
      </c>
    </row>
    <row r="38" spans="1:21" ht="11.5" customHeight="1" x14ac:dyDescent="0.25">
      <c r="A38" s="82"/>
      <c r="B38" s="40"/>
      <c r="C38" s="30"/>
      <c r="D38" s="30"/>
      <c r="E38" s="30"/>
      <c r="F38" s="30"/>
      <c r="G38" s="30"/>
      <c r="H38" s="30"/>
      <c r="I38" s="30"/>
      <c r="J38" s="53"/>
      <c r="K38" s="30"/>
      <c r="L38" s="30"/>
      <c r="M38" s="30"/>
      <c r="N38" s="30"/>
      <c r="O38" s="30"/>
      <c r="P38" s="30"/>
      <c r="Q38" s="30"/>
      <c r="R38" s="30"/>
      <c r="S38" s="30"/>
    </row>
    <row r="39" spans="1:21" ht="11.5" customHeight="1" x14ac:dyDescent="0.25">
      <c r="A39" s="40"/>
      <c r="B39" s="40"/>
      <c r="C39" s="30"/>
      <c r="D39" s="30"/>
      <c r="E39" s="30"/>
      <c r="F39" s="30"/>
      <c r="G39" s="30"/>
      <c r="H39" s="30"/>
      <c r="I39" s="30"/>
      <c r="J39" s="53"/>
      <c r="K39" s="30"/>
      <c r="L39" s="30"/>
      <c r="M39" s="30"/>
      <c r="N39" s="30"/>
      <c r="O39" s="30"/>
      <c r="P39" s="30"/>
      <c r="Q39" s="30"/>
      <c r="R39" s="30"/>
      <c r="S39" s="30"/>
    </row>
    <row r="40" spans="1:21" ht="11.5" customHeight="1" x14ac:dyDescent="0.25">
      <c r="A40" s="40"/>
      <c r="B40" s="40"/>
      <c r="C40" s="30"/>
      <c r="D40" s="30"/>
      <c r="E40" s="30"/>
      <c r="F40" s="30"/>
      <c r="G40" s="30"/>
      <c r="H40" s="30"/>
      <c r="I40" s="30"/>
      <c r="J40" s="53"/>
      <c r="K40" s="30"/>
      <c r="L40" s="30"/>
      <c r="M40" s="30"/>
      <c r="N40" s="30"/>
      <c r="O40" s="30"/>
      <c r="P40" s="30"/>
      <c r="Q40" s="30"/>
      <c r="R40" s="30"/>
      <c r="S40" s="30"/>
    </row>
    <row r="41" spans="1:21" ht="11.5" customHeight="1" x14ac:dyDescent="0.25">
      <c r="A41" s="40"/>
      <c r="B41" s="40"/>
      <c r="C41" s="30"/>
      <c r="D41" s="30"/>
      <c r="E41" s="30"/>
      <c r="F41" s="30"/>
      <c r="G41" s="30"/>
      <c r="H41" s="30"/>
      <c r="I41" s="30"/>
      <c r="J41" s="53"/>
      <c r="K41" s="30"/>
      <c r="L41" s="30"/>
      <c r="M41" s="30"/>
      <c r="N41" s="30"/>
      <c r="O41" s="30"/>
      <c r="P41" s="30"/>
      <c r="Q41" s="30"/>
      <c r="R41" s="30"/>
      <c r="S41" s="30"/>
    </row>
    <row r="42" spans="1:21" ht="11.5" customHeight="1" x14ac:dyDescent="0.25">
      <c r="A42" s="261" t="s">
        <v>52</v>
      </c>
      <c r="B42" s="261"/>
      <c r="C42" s="261"/>
      <c r="D42" s="261"/>
      <c r="E42" s="261"/>
      <c r="F42" s="261"/>
      <c r="G42" s="261"/>
      <c r="H42" s="261"/>
      <c r="I42" s="261"/>
      <c r="J42" s="261"/>
      <c r="K42" s="261"/>
      <c r="L42" s="261"/>
      <c r="M42" s="261"/>
      <c r="N42" s="261"/>
      <c r="O42" s="261"/>
      <c r="P42" s="261"/>
      <c r="Q42" s="261"/>
      <c r="R42" s="261"/>
      <c r="S42" s="261"/>
    </row>
    <row r="43" spans="1:21" ht="11.5" customHeight="1" x14ac:dyDescent="0.25">
      <c r="A43" s="78"/>
      <c r="B43" s="78"/>
      <c r="C43" s="78"/>
      <c r="D43" s="78"/>
      <c r="E43" s="78"/>
      <c r="F43" s="78"/>
      <c r="G43" s="78"/>
      <c r="H43" s="78"/>
      <c r="I43" s="78"/>
      <c r="J43" s="78"/>
      <c r="K43" s="78"/>
      <c r="L43" s="78"/>
      <c r="M43" s="78"/>
      <c r="N43" s="78"/>
      <c r="O43" s="78"/>
      <c r="P43" s="78"/>
      <c r="Q43" s="78"/>
      <c r="R43" s="78"/>
      <c r="S43" s="78"/>
    </row>
    <row r="44" spans="1:21" ht="11.5" customHeight="1" x14ac:dyDescent="0.25">
      <c r="A44" s="279"/>
      <c r="B44" s="279"/>
      <c r="C44" s="279"/>
      <c r="D44" s="279"/>
      <c r="E44" s="279"/>
      <c r="F44" s="279"/>
      <c r="G44" s="279"/>
      <c r="H44" s="53"/>
      <c r="I44" s="73"/>
      <c r="J44" s="53"/>
      <c r="K44" s="30"/>
      <c r="L44" s="30"/>
      <c r="M44" s="30"/>
      <c r="N44" s="30"/>
      <c r="O44" s="30"/>
      <c r="P44" s="30"/>
      <c r="Q44" s="30"/>
      <c r="R44" s="30"/>
      <c r="S44" s="30"/>
    </row>
    <row r="45" spans="1:21" ht="40" customHeight="1" x14ac:dyDescent="0.25">
      <c r="A45" s="221" t="s">
        <v>53</v>
      </c>
      <c r="B45" s="221"/>
      <c r="C45" s="221"/>
      <c r="D45" s="222"/>
      <c r="E45" s="220" t="s">
        <v>67</v>
      </c>
      <c r="F45" s="221"/>
      <c r="G45" s="222"/>
      <c r="H45" s="220" t="s">
        <v>16</v>
      </c>
      <c r="I45" s="221"/>
      <c r="J45" s="222"/>
      <c r="K45" s="276" t="s">
        <v>17</v>
      </c>
      <c r="L45" s="277"/>
      <c r="M45" s="278"/>
      <c r="N45" s="276" t="s">
        <v>18</v>
      </c>
      <c r="O45" s="277"/>
      <c r="P45" s="278"/>
      <c r="Q45" s="220" t="s">
        <v>43</v>
      </c>
      <c r="R45" s="221"/>
      <c r="S45" s="221"/>
      <c r="T45" s="35"/>
      <c r="U45" s="35"/>
    </row>
    <row r="46" spans="1:21" ht="11.5" customHeight="1" thickBot="1" x14ac:dyDescent="0.3">
      <c r="A46" s="263" t="str">
        <f>IF($C$24&lt;&gt;"",$C$24,"")</f>
        <v/>
      </c>
      <c r="B46" s="263"/>
      <c r="C46" s="263"/>
      <c r="D46" s="264"/>
      <c r="E46" s="270" t="e">
        <f>IF(A46&gt;0,VLOOKUP(A46,legenda!H:I,2,0),"")</f>
        <v>#N/A</v>
      </c>
      <c r="F46" s="271"/>
      <c r="G46" s="272"/>
      <c r="H46" s="273" t="e">
        <f>IF($K$46&lt;&gt;"",$K$46/($K$46+$N$46),"")</f>
        <v>#DIV/0!</v>
      </c>
      <c r="I46" s="274"/>
      <c r="J46" s="275"/>
      <c r="K46" s="267" t="e">
        <f>IF($H$37&lt;&gt;"",$H$37,"")</f>
        <v>#DIV/0!</v>
      </c>
      <c r="L46" s="268"/>
      <c r="M46" s="269"/>
      <c r="N46" s="267" t="e">
        <f>IF($H$36&lt;&gt;"",$H$36,"")</f>
        <v>#DIV/0!</v>
      </c>
      <c r="O46" s="268"/>
      <c r="P46" s="269"/>
      <c r="Q46" s="265" t="e">
        <f>IF($E46&lt;&gt;"",$E$46*$H$46/0.376,"")</f>
        <v>#N/A</v>
      </c>
      <c r="R46" s="266"/>
      <c r="S46" s="266"/>
      <c r="T46" s="88"/>
      <c r="U46" s="88"/>
    </row>
    <row r="47" spans="1:21" ht="11.5" customHeight="1" x14ac:dyDescent="0.25">
      <c r="A47" s="81"/>
      <c r="B47" s="30"/>
      <c r="C47" s="30"/>
      <c r="D47" s="30"/>
      <c r="E47" s="30"/>
      <c r="F47" s="30"/>
      <c r="G47" s="30"/>
      <c r="H47" s="30"/>
      <c r="I47" s="30"/>
      <c r="J47" s="74"/>
      <c r="K47" s="30"/>
      <c r="L47" s="30"/>
      <c r="M47" s="30"/>
      <c r="N47" s="30"/>
      <c r="O47" s="30"/>
      <c r="P47" s="30"/>
      <c r="Q47" s="30"/>
      <c r="R47" s="30"/>
      <c r="S47" s="80"/>
    </row>
    <row r="48" spans="1:21" ht="11.5" customHeight="1" x14ac:dyDescent="0.25">
      <c r="A48" s="79"/>
      <c r="B48" s="30"/>
      <c r="C48" s="30"/>
      <c r="D48" s="30"/>
      <c r="E48" s="30"/>
      <c r="F48" s="30"/>
      <c r="G48" s="30"/>
      <c r="H48" s="30"/>
      <c r="I48" s="30"/>
      <c r="J48" s="30"/>
      <c r="K48" s="30"/>
      <c r="L48" s="30"/>
      <c r="M48" s="30"/>
      <c r="N48" s="30"/>
      <c r="O48" s="30"/>
      <c r="P48" s="30"/>
      <c r="Q48" s="30"/>
      <c r="R48" s="30"/>
      <c r="S48" s="39"/>
    </row>
  </sheetData>
  <sheetProtection algorithmName="SHA-512" hashValue="MhD9STKEVt/hAKaAtBu9HEZSPJRqgX2GbLMKuCHaoxsl0hkUvteOlCShD5rer6KNNGB6GOdiPjbUVllF3V9QOQ==" saltValue="X8cF2Es/rN2iPdC+v20A0Q==" spinCount="100000" sheet="1" objects="1" scenarios="1"/>
  <mergeCells count="32">
    <mergeCell ref="A42:S42"/>
    <mergeCell ref="A46:D46"/>
    <mergeCell ref="A45:D45"/>
    <mergeCell ref="Q45:S45"/>
    <mergeCell ref="Q46:S46"/>
    <mergeCell ref="K46:M46"/>
    <mergeCell ref="N46:P46"/>
    <mergeCell ref="E45:G45"/>
    <mergeCell ref="E46:G46"/>
    <mergeCell ref="H45:J45"/>
    <mergeCell ref="H46:J46"/>
    <mergeCell ref="K45:M45"/>
    <mergeCell ref="N45:P45"/>
    <mergeCell ref="A44:G44"/>
    <mergeCell ref="A1:S3"/>
    <mergeCell ref="A21:S21"/>
    <mergeCell ref="C24:H24"/>
    <mergeCell ref="E15:H15"/>
    <mergeCell ref="A7:S7"/>
    <mergeCell ref="A31:E31"/>
    <mergeCell ref="C10:D10"/>
    <mergeCell ref="E10:H10"/>
    <mergeCell ref="C11:D11"/>
    <mergeCell ref="E11:H11"/>
    <mergeCell ref="C12:D12"/>
    <mergeCell ref="E12:H12"/>
    <mergeCell ref="C13:D13"/>
    <mergeCell ref="E13:H13"/>
    <mergeCell ref="C14:D14"/>
    <mergeCell ref="E14:H14"/>
    <mergeCell ref="C15:D15"/>
    <mergeCell ref="A29:S29"/>
  </mergeCells>
  <pageMargins left="0.70866141732283472" right="0.70866141732283472" top="0.78740157480314965" bottom="0.78740157480314965" header="0.31496062992125984" footer="0.31496062992125984"/>
  <pageSetup paperSize="9" scale="7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2762228-5AAF-4EFF-B4EA-19509A6AD9A5}">
          <x14:formula1>
            <xm:f>legenda!$H$1:$H$8</xm:f>
          </x14:formula1>
          <xm:sqref>C24:H24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9CC9-F8AC-4E18-97B3-3721A4DC1EE2}">
  <dimension ref="A1:N209"/>
  <sheetViews>
    <sheetView view="pageBreakPreview" zoomScaleNormal="100" zoomScaleSheetLayoutView="100" workbookViewId="0">
      <selection activeCell="G29" sqref="G29:H29"/>
    </sheetView>
  </sheetViews>
  <sheetFormatPr defaultColWidth="8.7265625" defaultRowHeight="11.5" x14ac:dyDescent="0.25"/>
  <cols>
    <col min="1" max="2" width="9.1796875" style="31" customWidth="1"/>
    <col min="3" max="3" width="35.1796875" style="31" customWidth="1"/>
    <col min="4" max="10" width="9.1796875" style="31" customWidth="1"/>
    <col min="11" max="11" width="17.54296875" style="31" customWidth="1"/>
    <col min="12" max="12" width="12.54296875" style="31" customWidth="1"/>
    <col min="13" max="16384" width="8.7265625" style="31"/>
  </cols>
  <sheetData>
    <row r="1" spans="1:13" ht="11.5" customHeight="1" x14ac:dyDescent="0.25">
      <c r="A1" s="233" t="s">
        <v>69</v>
      </c>
      <c r="B1" s="234"/>
      <c r="C1" s="234"/>
      <c r="D1" s="234"/>
      <c r="E1" s="234"/>
      <c r="F1" s="234"/>
      <c r="G1" s="234"/>
      <c r="H1" s="234"/>
      <c r="I1" s="234"/>
      <c r="J1" s="234"/>
      <c r="K1" s="234"/>
      <c r="L1" s="234"/>
      <c r="M1" s="235"/>
    </row>
    <row r="2" spans="1:13" ht="11.5" customHeight="1" x14ac:dyDescent="0.25">
      <c r="A2" s="236"/>
      <c r="B2" s="237"/>
      <c r="C2" s="237"/>
      <c r="D2" s="237"/>
      <c r="E2" s="237"/>
      <c r="F2" s="237"/>
      <c r="G2" s="237"/>
      <c r="H2" s="237"/>
      <c r="I2" s="237"/>
      <c r="J2" s="237"/>
      <c r="K2" s="237"/>
      <c r="L2" s="237"/>
      <c r="M2" s="238"/>
    </row>
    <row r="3" spans="1:13" ht="12" customHeight="1" thickBot="1" x14ac:dyDescent="0.3">
      <c r="A3" s="239"/>
      <c r="B3" s="240"/>
      <c r="C3" s="240"/>
      <c r="D3" s="240"/>
      <c r="E3" s="240"/>
      <c r="F3" s="240"/>
      <c r="G3" s="240"/>
      <c r="H3" s="240"/>
      <c r="I3" s="240"/>
      <c r="J3" s="240"/>
      <c r="K3" s="240"/>
      <c r="L3" s="240"/>
      <c r="M3" s="241"/>
    </row>
    <row r="4" spans="1:13" ht="34" customHeight="1" x14ac:dyDescent="0.25">
      <c r="A4" s="280" t="s">
        <v>259</v>
      </c>
      <c r="B4" s="280"/>
      <c r="C4" s="280"/>
      <c r="D4" s="280"/>
      <c r="E4" s="280"/>
      <c r="F4" s="280"/>
      <c r="G4" s="280"/>
      <c r="H4" s="280"/>
      <c r="I4" s="280"/>
      <c r="J4" s="280"/>
      <c r="K4" s="280"/>
      <c r="L4" s="280"/>
      <c r="M4" s="280"/>
    </row>
    <row r="5" spans="1:13" s="52" customFormat="1" ht="47.15" customHeight="1" x14ac:dyDescent="0.35">
      <c r="A5" s="281" t="s">
        <v>260</v>
      </c>
      <c r="B5" s="281"/>
      <c r="C5" s="281"/>
      <c r="D5" s="281"/>
      <c r="E5" s="281"/>
      <c r="F5" s="281"/>
      <c r="G5" s="281"/>
      <c r="H5" s="281"/>
      <c r="I5" s="281"/>
      <c r="J5" s="281"/>
      <c r="K5" s="281"/>
      <c r="L5" s="281"/>
      <c r="M5" s="281"/>
    </row>
    <row r="6" spans="1:13" ht="11.5" customHeight="1" x14ac:dyDescent="0.25">
      <c r="A6" s="151" t="s">
        <v>5</v>
      </c>
      <c r="B6" s="151"/>
      <c r="C6" s="151"/>
      <c r="D6" s="151"/>
      <c r="E6" s="151"/>
      <c r="F6" s="151"/>
      <c r="G6" s="151"/>
      <c r="H6" s="151"/>
      <c r="I6" s="151"/>
      <c r="J6" s="151"/>
      <c r="K6" s="151"/>
      <c r="L6" s="151"/>
      <c r="M6" s="57"/>
    </row>
    <row r="7" spans="1:13" ht="11.5" customHeight="1" x14ac:dyDescent="0.25">
      <c r="A7" s="56"/>
      <c r="B7" s="56"/>
      <c r="C7" s="56"/>
      <c r="D7" s="56"/>
      <c r="E7" s="56"/>
      <c r="F7" s="30"/>
      <c r="G7" s="30"/>
      <c r="H7" s="30"/>
      <c r="I7" s="30"/>
      <c r="J7" s="30"/>
      <c r="K7" s="30"/>
      <c r="L7" s="30"/>
      <c r="M7" s="30"/>
    </row>
    <row r="8" spans="1:13" ht="11.5" customHeight="1" x14ac:dyDescent="0.25">
      <c r="A8" s="56"/>
      <c r="B8" s="56"/>
      <c r="C8" s="56"/>
      <c r="D8" s="56"/>
      <c r="E8" s="56"/>
      <c r="F8" s="30"/>
      <c r="G8" s="30"/>
      <c r="H8" s="30"/>
      <c r="I8" s="30"/>
      <c r="J8" s="30"/>
      <c r="K8" s="30"/>
      <c r="L8" s="30"/>
      <c r="M8" s="30"/>
    </row>
    <row r="9" spans="1:13" ht="11.5" customHeight="1" x14ac:dyDescent="0.25">
      <c r="A9" s="56"/>
      <c r="B9" s="56"/>
      <c r="C9" s="56"/>
      <c r="D9" s="56"/>
      <c r="E9" s="56"/>
      <c r="F9" s="30"/>
      <c r="G9" s="30"/>
      <c r="H9" s="30"/>
      <c r="I9" s="30"/>
      <c r="J9" s="30"/>
      <c r="K9" s="30"/>
      <c r="L9" s="30"/>
      <c r="M9" s="30"/>
    </row>
    <row r="10" spans="1:13" ht="11.5" customHeight="1" x14ac:dyDescent="0.25">
      <c r="A10" s="247" t="s">
        <v>59</v>
      </c>
      <c r="B10" s="247"/>
      <c r="C10" s="91"/>
      <c r="D10" s="30"/>
      <c r="E10" s="30"/>
      <c r="F10" s="30"/>
      <c r="G10" s="30"/>
      <c r="H10" s="30"/>
    </row>
    <row r="11" spans="1:13" ht="11.5" customHeight="1" x14ac:dyDescent="0.25">
      <c r="A11" s="248" t="s">
        <v>60</v>
      </c>
      <c r="B11" s="248"/>
      <c r="C11" s="90"/>
      <c r="D11" s="30"/>
      <c r="E11" s="30"/>
      <c r="F11" s="30"/>
      <c r="G11" s="30"/>
      <c r="H11" s="30"/>
    </row>
    <row r="12" spans="1:13" ht="11.5" customHeight="1" x14ac:dyDescent="0.25">
      <c r="A12" s="248" t="s">
        <v>61</v>
      </c>
      <c r="B12" s="248"/>
      <c r="C12" s="90"/>
      <c r="D12" s="30"/>
      <c r="E12" s="30"/>
      <c r="F12" s="30"/>
      <c r="G12" s="30"/>
      <c r="H12" s="30"/>
    </row>
    <row r="13" spans="1:13" ht="11.5" customHeight="1" x14ac:dyDescent="0.25">
      <c r="A13" s="248" t="s">
        <v>62</v>
      </c>
      <c r="B13" s="248"/>
      <c r="C13" s="90"/>
      <c r="D13" s="30"/>
      <c r="E13" s="30"/>
      <c r="F13" s="30"/>
      <c r="G13" s="30"/>
      <c r="H13" s="30"/>
    </row>
    <row r="14" spans="1:13" ht="11.5" customHeight="1" x14ac:dyDescent="0.25">
      <c r="A14" s="248" t="s">
        <v>63</v>
      </c>
      <c r="B14" s="248"/>
      <c r="C14" s="90"/>
      <c r="D14" s="30"/>
      <c r="E14" s="30"/>
      <c r="F14" s="30"/>
      <c r="G14" s="30"/>
      <c r="H14" s="30"/>
    </row>
    <row r="15" spans="1:13" ht="11.5" customHeight="1" x14ac:dyDescent="0.25">
      <c r="A15" s="248" t="s">
        <v>64</v>
      </c>
      <c r="B15" s="248"/>
      <c r="C15" s="90"/>
      <c r="D15" s="30"/>
      <c r="E15" s="30"/>
      <c r="F15" s="30"/>
      <c r="G15" s="30"/>
      <c r="H15" s="30"/>
    </row>
    <row r="16" spans="1:13" ht="11.5" customHeight="1" x14ac:dyDescent="0.25">
      <c r="D16" s="30"/>
      <c r="E16" s="30"/>
      <c r="F16" s="30"/>
      <c r="G16" s="30"/>
      <c r="H16" s="30"/>
      <c r="I16" s="30"/>
      <c r="J16" s="30"/>
      <c r="K16" s="30"/>
      <c r="L16" s="30"/>
      <c r="M16" s="30"/>
    </row>
    <row r="17" spans="1:13" ht="11.5" customHeight="1" x14ac:dyDescent="0.25">
      <c r="D17" s="30"/>
      <c r="E17" s="30"/>
      <c r="F17" s="30"/>
      <c r="G17" s="30"/>
      <c r="H17" s="30"/>
      <c r="I17" s="30"/>
      <c r="J17" s="30"/>
      <c r="K17" s="30"/>
      <c r="L17" s="30"/>
      <c r="M17" s="30"/>
    </row>
    <row r="18" spans="1:13" ht="11.5" customHeight="1" x14ac:dyDescent="0.25">
      <c r="D18" s="30"/>
      <c r="E18" s="30"/>
      <c r="F18" s="30"/>
      <c r="G18" s="30"/>
      <c r="H18" s="30"/>
      <c r="I18" s="30"/>
      <c r="J18" s="30"/>
      <c r="K18" s="30"/>
      <c r="L18" s="30"/>
      <c r="M18" s="30"/>
    </row>
    <row r="19" spans="1:13" ht="11.5" customHeight="1" x14ac:dyDescent="0.25">
      <c r="D19" s="30"/>
      <c r="E19" s="30"/>
      <c r="F19" s="30"/>
      <c r="G19" s="30"/>
      <c r="H19" s="30"/>
      <c r="I19" s="30"/>
      <c r="J19" s="30"/>
      <c r="K19" s="30"/>
      <c r="L19" s="30"/>
      <c r="M19" s="30"/>
    </row>
    <row r="20" spans="1:13" ht="11.5" customHeight="1" x14ac:dyDescent="0.25">
      <c r="D20" s="30"/>
      <c r="E20" s="30"/>
      <c r="F20" s="30"/>
      <c r="G20" s="30"/>
      <c r="H20" s="30"/>
      <c r="I20" s="30"/>
      <c r="J20" s="30"/>
      <c r="K20" s="30"/>
      <c r="L20" s="30"/>
      <c r="M20" s="30"/>
    </row>
    <row r="21" spans="1:13" ht="11.5" customHeight="1" x14ac:dyDescent="0.25">
      <c r="D21" s="30"/>
      <c r="E21" s="30"/>
      <c r="F21" s="30"/>
      <c r="G21" s="30"/>
      <c r="H21" s="30"/>
      <c r="I21" s="30"/>
      <c r="J21" s="30"/>
      <c r="K21" s="30"/>
      <c r="L21" s="30"/>
      <c r="M21" s="30"/>
    </row>
    <row r="22" spans="1:13" ht="11.5" customHeight="1" x14ac:dyDescent="0.25">
      <c r="D22" s="30"/>
      <c r="E22" s="30"/>
      <c r="F22" s="30"/>
      <c r="G22" s="30"/>
      <c r="H22" s="30"/>
      <c r="I22" s="30"/>
      <c r="J22" s="30"/>
      <c r="K22" s="30"/>
      <c r="L22" s="30"/>
      <c r="M22" s="30"/>
    </row>
    <row r="23" spans="1:13" ht="11.5" customHeight="1" x14ac:dyDescent="0.25">
      <c r="A23" s="30"/>
      <c r="B23" s="30"/>
      <c r="C23" s="30"/>
      <c r="D23" s="30"/>
      <c r="E23" s="30"/>
      <c r="F23" s="30"/>
      <c r="G23" s="30"/>
      <c r="H23" s="30"/>
      <c r="I23" s="30"/>
      <c r="J23" s="30"/>
      <c r="K23" s="30"/>
      <c r="L23" s="30"/>
      <c r="M23" s="30"/>
    </row>
    <row r="24" spans="1:13" ht="11.5" customHeight="1" x14ac:dyDescent="0.25">
      <c r="A24" s="151" t="s">
        <v>55</v>
      </c>
      <c r="B24" s="151"/>
      <c r="C24" s="151"/>
      <c r="D24" s="151"/>
      <c r="E24" s="151"/>
      <c r="F24" s="151"/>
      <c r="G24" s="151"/>
      <c r="H24" s="151"/>
      <c r="I24" s="151"/>
      <c r="J24" s="151"/>
      <c r="K24" s="151"/>
      <c r="L24" s="151"/>
      <c r="M24" s="57"/>
    </row>
    <row r="25" spans="1:13" ht="11.5" customHeight="1" x14ac:dyDescent="0.25">
      <c r="A25" s="58"/>
      <c r="B25" s="58"/>
      <c r="C25" s="58"/>
      <c r="D25" s="58"/>
      <c r="E25" s="58"/>
      <c r="F25" s="30"/>
      <c r="G25" s="30"/>
      <c r="H25" s="30"/>
      <c r="I25" s="30"/>
      <c r="J25" s="30"/>
      <c r="K25" s="30"/>
      <c r="L25" s="30"/>
      <c r="M25" s="30"/>
    </row>
    <row r="26" spans="1:13" ht="11.5" customHeight="1" x14ac:dyDescent="0.25">
      <c r="A26" s="58"/>
      <c r="B26" s="58"/>
      <c r="C26" s="58"/>
      <c r="D26" s="58"/>
      <c r="E26" s="58"/>
      <c r="F26" s="30"/>
      <c r="G26" s="30"/>
      <c r="H26" s="30"/>
      <c r="I26" s="30"/>
      <c r="J26" s="30"/>
      <c r="K26" s="30"/>
      <c r="L26" s="30"/>
      <c r="M26" s="30"/>
    </row>
    <row r="27" spans="1:13" ht="11.5" customHeight="1" x14ac:dyDescent="0.25">
      <c r="A27" s="58"/>
      <c r="B27" s="58"/>
      <c r="C27" s="58"/>
      <c r="D27" s="58"/>
      <c r="E27" s="58"/>
      <c r="F27" s="30"/>
      <c r="G27" s="30"/>
      <c r="H27" s="30"/>
      <c r="I27" s="30"/>
      <c r="J27" s="30"/>
      <c r="K27" s="30"/>
      <c r="L27" s="30"/>
      <c r="M27" s="30"/>
    </row>
    <row r="28" spans="1:13" ht="40" customHeight="1" x14ac:dyDescent="0.25">
      <c r="A28" s="66" t="s">
        <v>23</v>
      </c>
      <c r="B28" s="216" t="s">
        <v>53</v>
      </c>
      <c r="C28" s="216"/>
      <c r="D28" s="67" t="s">
        <v>39</v>
      </c>
      <c r="E28" s="67" t="s">
        <v>40</v>
      </c>
      <c r="F28" s="68">
        <v>2025</v>
      </c>
      <c r="G28" s="245" t="s">
        <v>15</v>
      </c>
      <c r="H28" s="246"/>
      <c r="I28" s="30"/>
    </row>
    <row r="29" spans="1:13" ht="11.5" customHeight="1" x14ac:dyDescent="0.25">
      <c r="A29" s="92">
        <f>IF(B29&gt;0,VLOOKUP(B29,legenda!C:G,5,0),"")</f>
        <v>0</v>
      </c>
      <c r="B29" s="217" t="s">
        <v>54</v>
      </c>
      <c r="C29" s="217"/>
      <c r="D29" s="41" t="str">
        <f>IF(B29&gt;0,VLOOKUP(B29,legenda!C:E,3,0),"")</f>
        <v>MWh</v>
      </c>
      <c r="E29" s="42">
        <f>IF(B29&gt;0,VLOOKUP(B29,legenda!C:D,2,0),"")</f>
        <v>0.76568615519985295</v>
      </c>
      <c r="F29" s="85"/>
      <c r="G29" s="218">
        <f t="shared" ref="G29:G38" si="0">IF(B29&gt;0,(0.75*0.85*1728.74*E29*F29),0)</f>
        <v>0</v>
      </c>
      <c r="H29" s="219"/>
      <c r="I29" s="30"/>
    </row>
    <row r="30" spans="1:13" ht="11.5" customHeight="1" x14ac:dyDescent="0.25">
      <c r="A30" s="93" t="str">
        <f>IF(B30&gt;0,VLOOKUP(B30,legenda!C:G,5,0),"")</f>
        <v/>
      </c>
      <c r="B30" s="211"/>
      <c r="C30" s="213"/>
      <c r="D30" s="43" t="str">
        <f>IF(B30&gt;0,VLOOKUP(B30,legenda!C:E,3,0),"")</f>
        <v/>
      </c>
      <c r="E30" s="44" t="str">
        <f>IF(B30&gt;0,VLOOKUP(B30,legenda!C:D,2,0),"")</f>
        <v/>
      </c>
      <c r="F30" s="86"/>
      <c r="G30" s="218">
        <f t="shared" si="0"/>
        <v>0</v>
      </c>
      <c r="H30" s="219"/>
      <c r="I30" s="30"/>
    </row>
    <row r="31" spans="1:13" ht="11.5" customHeight="1" x14ac:dyDescent="0.25">
      <c r="A31" s="93" t="str">
        <f>IF(B31&gt;0,VLOOKUP(B31,legenda!C:G,5,0),"")</f>
        <v/>
      </c>
      <c r="B31" s="211"/>
      <c r="C31" s="213"/>
      <c r="D31" s="43" t="str">
        <f>IF(B31&gt;0,VLOOKUP(B31,legenda!C:E,3,0),"")</f>
        <v/>
      </c>
      <c r="E31" s="44" t="str">
        <f>IF(B31&gt;0,VLOOKUP(B31,legenda!C:D,2,0),"")</f>
        <v/>
      </c>
      <c r="F31" s="86"/>
      <c r="G31" s="218">
        <f t="shared" si="0"/>
        <v>0</v>
      </c>
      <c r="H31" s="219"/>
      <c r="I31" s="30"/>
    </row>
    <row r="32" spans="1:13" ht="11.5" customHeight="1" x14ac:dyDescent="0.25">
      <c r="A32" s="93" t="str">
        <f>IF(B32&gt;0,VLOOKUP(B32,legenda!C:G,5,0),"")</f>
        <v/>
      </c>
      <c r="B32" s="211"/>
      <c r="C32" s="213"/>
      <c r="D32" s="43" t="str">
        <f>IF(B32&gt;0,VLOOKUP(B32,legenda!C:E,3,0),"")</f>
        <v/>
      </c>
      <c r="E32" s="44" t="str">
        <f>IF(B32&gt;0,VLOOKUP(B32,legenda!C:D,2,0),"")</f>
        <v/>
      </c>
      <c r="F32" s="86"/>
      <c r="G32" s="218">
        <f t="shared" si="0"/>
        <v>0</v>
      </c>
      <c r="H32" s="219"/>
      <c r="I32" s="30"/>
    </row>
    <row r="33" spans="1:14" ht="11.5" customHeight="1" x14ac:dyDescent="0.25">
      <c r="A33" s="93" t="str">
        <f>IF(B33&gt;0,VLOOKUP(B33,legenda!C:G,5,0),"")</f>
        <v/>
      </c>
      <c r="B33" s="211"/>
      <c r="C33" s="213"/>
      <c r="D33" s="43" t="str">
        <f>IF(B33&gt;0,VLOOKUP(B33,legenda!C:E,3,0),"")</f>
        <v/>
      </c>
      <c r="E33" s="44" t="str">
        <f>IF(B33&gt;0,VLOOKUP(B33,legenda!C:D,2,0),"")</f>
        <v/>
      </c>
      <c r="F33" s="86"/>
      <c r="G33" s="218">
        <f t="shared" si="0"/>
        <v>0</v>
      </c>
      <c r="H33" s="219"/>
      <c r="I33" s="30"/>
    </row>
    <row r="34" spans="1:14" ht="11.5" customHeight="1" x14ac:dyDescent="0.25">
      <c r="A34" s="93" t="str">
        <f>IF(B34&gt;0,VLOOKUP(B34,legenda!C:G,5,0),"")</f>
        <v/>
      </c>
      <c r="B34" s="211"/>
      <c r="C34" s="213"/>
      <c r="D34" s="43" t="str">
        <f>IF(B34&gt;0,VLOOKUP(B34,legenda!C:E,3,0),"")</f>
        <v/>
      </c>
      <c r="E34" s="44" t="str">
        <f>IF(B34&gt;0,VLOOKUP(B34,legenda!C:D,2,0),"")</f>
        <v/>
      </c>
      <c r="F34" s="86"/>
      <c r="G34" s="218">
        <f t="shared" si="0"/>
        <v>0</v>
      </c>
      <c r="H34" s="219"/>
      <c r="I34" s="30"/>
    </row>
    <row r="35" spans="1:14" ht="11.5" customHeight="1" x14ac:dyDescent="0.25">
      <c r="A35" s="93" t="str">
        <f>IF(B35&gt;0,VLOOKUP(B35,legenda!C:G,5,0),"")</f>
        <v/>
      </c>
      <c r="B35" s="211"/>
      <c r="C35" s="213"/>
      <c r="D35" s="43" t="str">
        <f>IF(B35&gt;0,VLOOKUP(B35,legenda!C:E,3,0),"")</f>
        <v/>
      </c>
      <c r="E35" s="44" t="str">
        <f>IF(B35&gt;0,VLOOKUP(B35,legenda!C:D,2,0),"")</f>
        <v/>
      </c>
      <c r="F35" s="86"/>
      <c r="G35" s="218">
        <f t="shared" si="0"/>
        <v>0</v>
      </c>
      <c r="H35" s="219"/>
      <c r="I35" s="30"/>
    </row>
    <row r="36" spans="1:14" ht="11.5" customHeight="1" x14ac:dyDescent="0.25">
      <c r="A36" s="93" t="str">
        <f>IF(B36&gt;0,VLOOKUP(B36,legenda!C:G,5,0),"")</f>
        <v/>
      </c>
      <c r="B36" s="211"/>
      <c r="C36" s="213"/>
      <c r="D36" s="43" t="str">
        <f>IF(B36&gt;0,VLOOKUP(B36,legenda!C:E,3,0),"")</f>
        <v/>
      </c>
      <c r="E36" s="44" t="str">
        <f>IF(B36&gt;0,VLOOKUP(B36,legenda!C:D,2,0),"")</f>
        <v/>
      </c>
      <c r="F36" s="86"/>
      <c r="G36" s="218">
        <f t="shared" si="0"/>
        <v>0</v>
      </c>
      <c r="H36" s="219"/>
      <c r="I36" s="30"/>
    </row>
    <row r="37" spans="1:14" ht="11.5" customHeight="1" x14ac:dyDescent="0.25">
      <c r="A37" s="93" t="str">
        <f>IF(B37&gt;0,VLOOKUP(B37,legenda!C:G,5,0),"")</f>
        <v/>
      </c>
      <c r="B37" s="211"/>
      <c r="C37" s="213"/>
      <c r="D37" s="43" t="str">
        <f>IF(B37&gt;0,VLOOKUP(B37,legenda!C:E,3,0),"")</f>
        <v/>
      </c>
      <c r="E37" s="44" t="str">
        <f>IF(B37&gt;0,VLOOKUP(B37,legenda!C:D,2,0),"")</f>
        <v/>
      </c>
      <c r="F37" s="86"/>
      <c r="G37" s="218">
        <f t="shared" si="0"/>
        <v>0</v>
      </c>
      <c r="H37" s="219"/>
      <c r="I37" s="30"/>
    </row>
    <row r="38" spans="1:14" ht="11.5" customHeight="1" x14ac:dyDescent="0.25">
      <c r="A38" s="94" t="str">
        <f>IF(B38&gt;0,VLOOKUP(B38,legenda!C:G,5,0),"")</f>
        <v/>
      </c>
      <c r="B38" s="230"/>
      <c r="C38" s="231"/>
      <c r="D38" s="45" t="str">
        <f>IF(B38&gt;0,VLOOKUP(B38,legenda!C:E,3,0),"")</f>
        <v/>
      </c>
      <c r="E38" s="46" t="str">
        <f>IF(B38&gt;0,VLOOKUP(B38,legenda!C:D,2,0),"")</f>
        <v/>
      </c>
      <c r="F38" s="87"/>
      <c r="G38" s="218">
        <f t="shared" si="0"/>
        <v>0</v>
      </c>
      <c r="H38" s="219"/>
      <c r="I38" s="30"/>
    </row>
    <row r="39" spans="1:14" ht="15" customHeight="1" x14ac:dyDescent="0.25">
      <c r="A39" s="30"/>
      <c r="B39" s="30"/>
      <c r="C39" s="30"/>
      <c r="D39" s="95" t="s">
        <v>46</v>
      </c>
      <c r="E39" s="96"/>
      <c r="F39" s="97"/>
      <c r="G39" s="249">
        <f>SUM(G29:G38)</f>
        <v>0</v>
      </c>
      <c r="H39" s="250"/>
      <c r="I39" s="30"/>
      <c r="J39" s="30"/>
    </row>
    <row r="40" spans="1:14" x14ac:dyDescent="0.25">
      <c r="A40" s="30"/>
      <c r="B40" s="30"/>
      <c r="C40" s="30"/>
      <c r="D40" s="30"/>
      <c r="E40" s="30"/>
      <c r="F40" s="34"/>
      <c r="G40" s="34"/>
      <c r="H40" s="49"/>
      <c r="I40" s="49"/>
      <c r="J40" s="49"/>
      <c r="K40" s="50"/>
      <c r="L40" s="30"/>
      <c r="M40" s="30"/>
    </row>
    <row r="41" spans="1:14" x14ac:dyDescent="0.25">
      <c r="A41" s="30"/>
      <c r="B41" s="30"/>
      <c r="C41" s="30"/>
      <c r="D41" s="30"/>
      <c r="E41" s="30"/>
      <c r="F41" s="34"/>
      <c r="G41" s="34"/>
      <c r="H41" s="49"/>
      <c r="I41" s="49"/>
      <c r="J41" s="49"/>
      <c r="K41" s="50"/>
      <c r="L41" s="30"/>
      <c r="M41" s="30"/>
    </row>
    <row r="42" spans="1:14" x14ac:dyDescent="0.25">
      <c r="A42" s="30"/>
      <c r="B42" s="30"/>
      <c r="C42" s="30"/>
      <c r="D42" s="30"/>
      <c r="E42" s="30"/>
      <c r="F42" s="34"/>
      <c r="G42" s="34"/>
      <c r="H42" s="49"/>
      <c r="I42" s="49"/>
      <c r="J42" s="49"/>
      <c r="K42" s="50"/>
      <c r="L42" s="30"/>
      <c r="M42" s="30"/>
    </row>
    <row r="43" spans="1:14" x14ac:dyDescent="0.25">
      <c r="A43" s="30"/>
      <c r="B43" s="30"/>
      <c r="C43" s="30"/>
      <c r="D43" s="30"/>
      <c r="E43" s="30"/>
      <c r="F43" s="34"/>
      <c r="G43" s="34"/>
      <c r="H43" s="49"/>
      <c r="I43" s="49"/>
      <c r="J43" s="49"/>
      <c r="K43" s="50"/>
      <c r="L43" s="30"/>
      <c r="M43" s="30"/>
    </row>
    <row r="44" spans="1:14" x14ac:dyDescent="0.25">
      <c r="A44" s="30"/>
      <c r="B44" s="30"/>
      <c r="C44" s="30"/>
      <c r="D44" s="30"/>
      <c r="E44" s="30"/>
      <c r="F44" s="34"/>
      <c r="G44" s="34"/>
      <c r="H44" s="49"/>
      <c r="I44" s="49"/>
      <c r="J44" s="49"/>
      <c r="K44" s="50"/>
      <c r="L44" s="30"/>
      <c r="M44" s="30"/>
    </row>
    <row r="45" spans="1:14" x14ac:dyDescent="0.25">
      <c r="A45" s="30"/>
      <c r="B45" s="30"/>
      <c r="C45" s="30"/>
      <c r="D45" s="30"/>
      <c r="E45" s="30"/>
      <c r="F45" s="34"/>
      <c r="G45" s="34"/>
      <c r="H45" s="49"/>
      <c r="I45" s="49"/>
      <c r="J45" s="49"/>
      <c r="K45" s="50"/>
      <c r="L45" s="30"/>
      <c r="M45" s="30"/>
    </row>
    <row r="46" spans="1:14" x14ac:dyDescent="0.25">
      <c r="A46" s="30"/>
      <c r="B46" s="30"/>
      <c r="C46" s="30"/>
      <c r="D46" s="30"/>
      <c r="E46" s="30"/>
      <c r="F46" s="34"/>
      <c r="G46" s="34"/>
      <c r="H46" s="30"/>
      <c r="I46" s="30"/>
      <c r="J46" s="30"/>
      <c r="K46" s="30"/>
      <c r="L46" s="30"/>
      <c r="M46" s="30"/>
    </row>
    <row r="47" spans="1:14" ht="11.5" customHeight="1" x14ac:dyDescent="0.25">
      <c r="A47" s="151" t="s">
        <v>73</v>
      </c>
      <c r="B47" s="151"/>
      <c r="C47" s="151"/>
      <c r="D47" s="151"/>
      <c r="E47" s="151"/>
      <c r="F47" s="151"/>
      <c r="G47" s="151"/>
      <c r="H47" s="151"/>
      <c r="I47" s="151"/>
      <c r="J47" s="151"/>
      <c r="K47" s="151"/>
      <c r="L47" s="151"/>
      <c r="M47" s="57"/>
    </row>
    <row r="48" spans="1:14" ht="11.5" customHeight="1" x14ac:dyDescent="0.25">
      <c r="A48" s="59"/>
      <c r="B48" s="59"/>
      <c r="C48" s="59"/>
      <c r="D48" s="59"/>
      <c r="E48" s="59"/>
      <c r="F48" s="38"/>
      <c r="G48" s="38"/>
      <c r="H48" s="36"/>
      <c r="J48" s="36"/>
      <c r="L48" s="30"/>
      <c r="M48" s="30"/>
      <c r="N48" s="30"/>
    </row>
    <row r="49" spans="1:14" ht="11.5" customHeight="1" x14ac:dyDescent="0.25">
      <c r="A49" s="59"/>
      <c r="B49" s="59"/>
      <c r="C49" s="59"/>
      <c r="D49" s="59"/>
      <c r="E49" s="59"/>
      <c r="F49" s="38"/>
      <c r="G49" s="38"/>
      <c r="H49" s="36"/>
      <c r="J49" s="36"/>
      <c r="L49" s="30"/>
      <c r="M49" s="30"/>
      <c r="N49" s="30"/>
    </row>
    <row r="50" spans="1:14" ht="11.5" customHeight="1" x14ac:dyDescent="0.25">
      <c r="A50" s="59"/>
      <c r="B50" s="59"/>
      <c r="C50" s="59"/>
      <c r="D50" s="59"/>
      <c r="E50" s="59"/>
      <c r="F50" s="38"/>
      <c r="G50" s="38"/>
      <c r="H50" s="36"/>
      <c r="J50" s="36"/>
      <c r="L50" s="30"/>
      <c r="M50" s="30"/>
      <c r="N50" s="30"/>
    </row>
    <row r="51" spans="1:14" ht="40" customHeight="1" x14ac:dyDescent="0.25">
      <c r="A51" s="48" t="s">
        <v>72</v>
      </c>
      <c r="B51" s="220" t="s">
        <v>71</v>
      </c>
      <c r="C51" s="221"/>
      <c r="D51" s="221"/>
      <c r="E51" s="222"/>
      <c r="F51" s="69">
        <v>2025</v>
      </c>
      <c r="G51" s="36"/>
      <c r="I51" s="36"/>
      <c r="K51" s="30"/>
      <c r="L51" s="30"/>
      <c r="M51" s="30"/>
    </row>
    <row r="52" spans="1:14" ht="11.5" customHeight="1" x14ac:dyDescent="0.25">
      <c r="A52" s="145"/>
      <c r="B52" s="242"/>
      <c r="C52" s="243"/>
      <c r="D52" s="243"/>
      <c r="E52" s="244"/>
      <c r="F52" s="83"/>
      <c r="G52" s="36"/>
      <c r="I52" s="36"/>
      <c r="K52" s="30"/>
      <c r="L52" s="30"/>
      <c r="M52" s="30"/>
    </row>
    <row r="53" spans="1:14" ht="11.5" customHeight="1" x14ac:dyDescent="0.25">
      <c r="A53" s="145"/>
      <c r="B53" s="211"/>
      <c r="C53" s="212"/>
      <c r="D53" s="212"/>
      <c r="E53" s="213"/>
      <c r="F53" s="84"/>
      <c r="G53" s="36"/>
      <c r="I53" s="30"/>
      <c r="J53" s="30"/>
      <c r="K53" s="30"/>
    </row>
    <row r="54" spans="1:14" ht="11.5" customHeight="1" x14ac:dyDescent="0.25">
      <c r="A54" s="145"/>
      <c r="B54" s="211"/>
      <c r="C54" s="212"/>
      <c r="D54" s="212"/>
      <c r="E54" s="213"/>
      <c r="F54" s="84"/>
      <c r="G54" s="36"/>
      <c r="I54" s="30"/>
      <c r="J54" s="30"/>
      <c r="K54" s="30"/>
    </row>
    <row r="55" spans="1:14" ht="11.5" customHeight="1" x14ac:dyDescent="0.25">
      <c r="A55" s="145"/>
      <c r="B55" s="211"/>
      <c r="C55" s="212"/>
      <c r="D55" s="212"/>
      <c r="E55" s="213"/>
      <c r="F55" s="84"/>
      <c r="G55" s="36"/>
      <c r="I55" s="30"/>
      <c r="J55" s="30"/>
      <c r="K55" s="30"/>
    </row>
    <row r="56" spans="1:14" ht="11.5" customHeight="1" x14ac:dyDescent="0.25">
      <c r="A56" s="145"/>
      <c r="B56" s="211"/>
      <c r="C56" s="212"/>
      <c r="D56" s="212"/>
      <c r="E56" s="213"/>
      <c r="F56" s="84"/>
      <c r="G56" s="36"/>
      <c r="I56" s="30"/>
      <c r="J56" s="30"/>
      <c r="K56" s="30"/>
    </row>
    <row r="57" spans="1:14" ht="11.5" customHeight="1" x14ac:dyDescent="0.25">
      <c r="A57" s="145"/>
      <c r="B57" s="211"/>
      <c r="C57" s="212"/>
      <c r="D57" s="212"/>
      <c r="E57" s="213"/>
      <c r="F57" s="84"/>
      <c r="G57" s="36"/>
      <c r="I57" s="30"/>
      <c r="J57" s="30"/>
      <c r="K57" s="30"/>
    </row>
    <row r="58" spans="1:14" ht="11.5" customHeight="1" x14ac:dyDescent="0.25">
      <c r="A58" s="145"/>
      <c r="B58" s="211"/>
      <c r="C58" s="212"/>
      <c r="D58" s="212"/>
      <c r="E58" s="213"/>
      <c r="F58" s="84"/>
      <c r="G58" s="36"/>
      <c r="I58" s="30"/>
      <c r="J58" s="30"/>
      <c r="K58" s="30"/>
    </row>
    <row r="59" spans="1:14" ht="11.5" customHeight="1" x14ac:dyDescent="0.25">
      <c r="A59" s="145"/>
      <c r="B59" s="211"/>
      <c r="C59" s="212"/>
      <c r="D59" s="212"/>
      <c r="E59" s="213"/>
      <c r="F59" s="84"/>
      <c r="G59" s="36"/>
      <c r="I59" s="30"/>
      <c r="J59" s="30"/>
      <c r="K59" s="30"/>
    </row>
    <row r="60" spans="1:14" ht="11.5" customHeight="1" x14ac:dyDescent="0.25">
      <c r="A60" s="145"/>
      <c r="B60" s="211"/>
      <c r="C60" s="212"/>
      <c r="D60" s="212"/>
      <c r="E60" s="213"/>
      <c r="F60" s="84"/>
      <c r="G60" s="36"/>
      <c r="I60" s="30"/>
      <c r="J60" s="30"/>
      <c r="K60" s="30"/>
    </row>
    <row r="61" spans="1:14" ht="11.5" customHeight="1" x14ac:dyDescent="0.25">
      <c r="A61" s="145"/>
      <c r="B61" s="211"/>
      <c r="C61" s="212"/>
      <c r="D61" s="212"/>
      <c r="E61" s="213"/>
      <c r="F61" s="84"/>
      <c r="G61" s="36"/>
      <c r="I61" s="30"/>
      <c r="J61" s="30"/>
      <c r="K61" s="30"/>
    </row>
    <row r="62" spans="1:14" ht="11.5" customHeight="1" x14ac:dyDescent="0.25">
      <c r="A62" s="145"/>
      <c r="B62" s="211"/>
      <c r="C62" s="212"/>
      <c r="D62" s="212"/>
      <c r="E62" s="213"/>
      <c r="F62" s="84"/>
      <c r="G62" s="36"/>
      <c r="I62" s="30"/>
      <c r="J62" s="30"/>
      <c r="K62" s="30"/>
    </row>
    <row r="63" spans="1:14" ht="11.5" customHeight="1" x14ac:dyDescent="0.25">
      <c r="A63" s="145"/>
      <c r="B63" s="211"/>
      <c r="C63" s="212"/>
      <c r="D63" s="212"/>
      <c r="E63" s="213"/>
      <c r="F63" s="84"/>
      <c r="G63" s="36"/>
      <c r="I63" s="30"/>
      <c r="J63" s="30"/>
      <c r="K63" s="30"/>
    </row>
    <row r="64" spans="1:14" ht="11.5" customHeight="1" x14ac:dyDescent="0.25">
      <c r="A64" s="145"/>
      <c r="B64" s="211"/>
      <c r="C64" s="212"/>
      <c r="D64" s="212"/>
      <c r="E64" s="213"/>
      <c r="F64" s="84"/>
      <c r="G64" s="36"/>
      <c r="I64" s="30"/>
      <c r="J64" s="30"/>
      <c r="K64" s="30"/>
    </row>
    <row r="65" spans="1:13" ht="11.5" customHeight="1" x14ac:dyDescent="0.25">
      <c r="A65" s="145"/>
      <c r="B65" s="211"/>
      <c r="C65" s="212"/>
      <c r="D65" s="212"/>
      <c r="E65" s="213"/>
      <c r="F65" s="84"/>
      <c r="G65" s="36"/>
      <c r="I65" s="30"/>
      <c r="J65" s="30"/>
      <c r="K65" s="30"/>
    </row>
    <row r="66" spans="1:13" ht="11.5" customHeight="1" x14ac:dyDescent="0.25">
      <c r="A66" s="145"/>
      <c r="B66" s="211"/>
      <c r="C66" s="212"/>
      <c r="D66" s="212"/>
      <c r="E66" s="213"/>
      <c r="F66" s="84"/>
      <c r="G66" s="36"/>
      <c r="I66" s="30"/>
      <c r="J66" s="30"/>
      <c r="K66" s="30"/>
    </row>
    <row r="67" spans="1:13" ht="11.5" customHeight="1" x14ac:dyDescent="0.25">
      <c r="A67" s="145"/>
      <c r="B67" s="211"/>
      <c r="C67" s="212"/>
      <c r="D67" s="212"/>
      <c r="E67" s="213"/>
      <c r="F67" s="84"/>
      <c r="G67" s="36"/>
      <c r="I67" s="30"/>
      <c r="J67" s="30"/>
      <c r="K67" s="30"/>
    </row>
    <row r="68" spans="1:13" ht="11.5" customHeight="1" x14ac:dyDescent="0.25">
      <c r="A68" s="145"/>
      <c r="B68" s="211"/>
      <c r="C68" s="212"/>
      <c r="D68" s="212"/>
      <c r="E68" s="213"/>
      <c r="F68" s="84"/>
      <c r="G68" s="36"/>
      <c r="I68" s="30"/>
      <c r="J68" s="30"/>
      <c r="K68" s="30"/>
    </row>
    <row r="69" spans="1:13" ht="11.5" customHeight="1" x14ac:dyDescent="0.25">
      <c r="A69" s="145"/>
      <c r="B69" s="211"/>
      <c r="C69" s="212"/>
      <c r="D69" s="212"/>
      <c r="E69" s="213"/>
      <c r="F69" s="84"/>
      <c r="G69" s="36"/>
      <c r="I69" s="30"/>
      <c r="J69" s="30"/>
      <c r="K69" s="30"/>
    </row>
    <row r="70" spans="1:13" ht="11.5" customHeight="1" x14ac:dyDescent="0.25">
      <c r="A70" s="145"/>
      <c r="B70" s="211"/>
      <c r="C70" s="212"/>
      <c r="D70" s="212"/>
      <c r="E70" s="213"/>
      <c r="F70" s="84"/>
      <c r="G70" s="36"/>
      <c r="I70" s="30"/>
      <c r="J70" s="30"/>
      <c r="K70" s="30"/>
    </row>
    <row r="71" spans="1:13" ht="11.5" customHeight="1" x14ac:dyDescent="0.25">
      <c r="A71" s="145"/>
      <c r="B71" s="211"/>
      <c r="C71" s="212"/>
      <c r="D71" s="212"/>
      <c r="E71" s="213"/>
      <c r="F71" s="84"/>
      <c r="G71" s="36"/>
      <c r="I71" s="30"/>
      <c r="J71" s="30"/>
      <c r="K71" s="30"/>
    </row>
    <row r="72" spans="1:13" ht="11.5" customHeight="1" x14ac:dyDescent="0.25">
      <c r="A72" s="232" t="s">
        <v>24</v>
      </c>
      <c r="B72" s="232"/>
      <c r="C72" s="232"/>
      <c r="D72" s="232"/>
      <c r="E72" s="232"/>
      <c r="F72" s="232"/>
      <c r="G72" s="232"/>
      <c r="H72" s="30"/>
      <c r="I72" s="30"/>
      <c r="J72" s="30"/>
      <c r="K72" s="30"/>
      <c r="L72" s="30"/>
      <c r="M72" s="30"/>
    </row>
    <row r="73" spans="1:13" ht="11.5" customHeight="1" x14ac:dyDescent="0.25">
      <c r="A73" s="47"/>
      <c r="B73" s="47"/>
      <c r="C73" s="47"/>
      <c r="D73" s="47"/>
      <c r="E73" s="47"/>
      <c r="F73" s="47"/>
      <c r="G73" s="47"/>
      <c r="H73" s="30"/>
      <c r="I73" s="30"/>
      <c r="J73" s="30"/>
      <c r="K73" s="30"/>
      <c r="L73" s="30"/>
      <c r="M73" s="30"/>
    </row>
    <row r="74" spans="1:13" ht="11.5" customHeight="1" x14ac:dyDescent="0.25">
      <c r="A74" s="151" t="s">
        <v>240</v>
      </c>
      <c r="B74" s="151"/>
      <c r="C74" s="151"/>
      <c r="D74" s="151"/>
      <c r="E74" s="151"/>
      <c r="F74" s="151"/>
      <c r="G74" s="151"/>
      <c r="H74" s="151"/>
      <c r="I74" s="151"/>
      <c r="J74" s="151"/>
      <c r="K74" s="151"/>
      <c r="L74" s="151"/>
      <c r="M74" s="57"/>
    </row>
    <row r="75" spans="1:13" ht="11.5" customHeight="1" x14ac:dyDescent="0.25">
      <c r="A75" s="47"/>
      <c r="B75" s="47"/>
      <c r="C75" s="47"/>
      <c r="D75" s="47"/>
      <c r="E75" s="47"/>
      <c r="F75" s="47"/>
      <c r="G75" s="47"/>
      <c r="H75" s="30"/>
      <c r="I75" s="30"/>
      <c r="J75" s="30"/>
      <c r="K75" s="30"/>
      <c r="L75" s="30"/>
      <c r="M75" s="30"/>
    </row>
    <row r="76" spans="1:13" s="114" customFormat="1" ht="11.5" customHeight="1" x14ac:dyDescent="0.3">
      <c r="A76" s="149" t="s">
        <v>238</v>
      </c>
      <c r="B76" s="214" t="s">
        <v>239</v>
      </c>
      <c r="C76" s="214"/>
      <c r="D76" s="47"/>
      <c r="E76" s="47"/>
      <c r="F76" s="47"/>
      <c r="G76" s="47"/>
      <c r="H76" s="30"/>
      <c r="I76" s="30"/>
      <c r="J76" s="30"/>
      <c r="K76" s="30"/>
      <c r="L76" s="30"/>
      <c r="M76" s="30"/>
    </row>
    <row r="77" spans="1:13" s="114" customFormat="1" ht="11.5" customHeight="1" x14ac:dyDescent="0.3">
      <c r="A77" s="150">
        <v>2025</v>
      </c>
      <c r="B77" s="210"/>
      <c r="C77" s="210"/>
      <c r="D77" s="47"/>
      <c r="E77" s="47"/>
      <c r="F77" s="47"/>
      <c r="G77" s="47"/>
      <c r="H77" s="30"/>
      <c r="I77" s="30"/>
      <c r="J77" s="30"/>
      <c r="K77" s="30"/>
      <c r="L77" s="30"/>
      <c r="M77" s="30"/>
    </row>
    <row r="78" spans="1:13" ht="11.5" customHeight="1" x14ac:dyDescent="0.25">
      <c r="A78" s="47"/>
      <c r="B78" s="47"/>
      <c r="C78" s="47"/>
      <c r="D78" s="47"/>
      <c r="E78" s="47"/>
      <c r="F78" s="47"/>
      <c r="G78" s="47"/>
      <c r="H78" s="30"/>
      <c r="I78" s="30"/>
      <c r="J78" s="30"/>
      <c r="K78" s="30"/>
      <c r="L78" s="30"/>
      <c r="M78" s="30"/>
    </row>
    <row r="79" spans="1:13" ht="11.5" customHeight="1" x14ac:dyDescent="0.25">
      <c r="A79" s="47"/>
      <c r="B79" s="47"/>
      <c r="C79" s="47"/>
      <c r="D79" s="47"/>
      <c r="E79" s="47"/>
      <c r="F79" s="47"/>
      <c r="G79" s="47"/>
      <c r="H79" s="30"/>
      <c r="I79" s="30"/>
      <c r="J79" s="30"/>
      <c r="K79" s="30"/>
      <c r="L79" s="30"/>
      <c r="M79" s="30"/>
    </row>
    <row r="80" spans="1:13" ht="14.5" customHeight="1" x14ac:dyDescent="0.25">
      <c r="A80" s="47"/>
      <c r="B80" s="47"/>
      <c r="C80" s="47"/>
      <c r="D80" s="47"/>
      <c r="E80" s="47"/>
      <c r="F80" s="47"/>
      <c r="G80" s="47"/>
      <c r="H80" s="30"/>
      <c r="I80" s="30"/>
      <c r="J80" s="30"/>
      <c r="K80" s="30"/>
      <c r="L80" s="30"/>
      <c r="M80" s="30"/>
    </row>
    <row r="81" spans="1:13" ht="11.5" customHeight="1" x14ac:dyDescent="0.25">
      <c r="A81" s="151" t="s">
        <v>13</v>
      </c>
      <c r="B81" s="151"/>
      <c r="C81" s="151"/>
      <c r="D81" s="151"/>
      <c r="E81" s="151"/>
      <c r="F81" s="151"/>
      <c r="G81" s="151"/>
      <c r="H81" s="151"/>
      <c r="I81" s="151"/>
      <c r="J81" s="151"/>
      <c r="K81" s="151"/>
      <c r="L81" s="57"/>
      <c r="M81" s="113"/>
    </row>
    <row r="82" spans="1:13" ht="11.5" customHeight="1" x14ac:dyDescent="0.35">
      <c r="A82" s="98"/>
      <c r="B82" s="98"/>
      <c r="C82" s="98"/>
      <c r="D82" s="98"/>
      <c r="E82" s="98"/>
      <c r="F82" s="98"/>
      <c r="G82" s="98"/>
      <c r="H82" s="98"/>
      <c r="I82" s="98"/>
      <c r="J82" s="98"/>
      <c r="K82" s="99"/>
      <c r="L82" s="99"/>
      <c r="M82" s="114"/>
    </row>
    <row r="83" spans="1:13" ht="11.5" customHeight="1" x14ac:dyDescent="0.3">
      <c r="A83" s="215" t="s">
        <v>210</v>
      </c>
      <c r="B83" s="215"/>
      <c r="C83" s="215"/>
      <c r="D83" s="215"/>
      <c r="E83" s="215"/>
      <c r="F83" s="215"/>
      <c r="G83" s="215"/>
      <c r="H83" s="215"/>
      <c r="I83" s="215"/>
      <c r="J83" s="35"/>
      <c r="K83" s="114"/>
      <c r="L83" s="114"/>
      <c r="M83" s="114"/>
    </row>
    <row r="84" spans="1:13" ht="11.5" customHeight="1" x14ac:dyDescent="0.35">
      <c r="A84" s="98"/>
      <c r="B84" s="98"/>
      <c r="C84" s="98"/>
      <c r="D84" s="98"/>
      <c r="E84" s="98"/>
      <c r="F84" s="98"/>
      <c r="G84" s="98"/>
      <c r="H84" s="98"/>
      <c r="I84" s="98"/>
      <c r="J84" s="98"/>
      <c r="K84" s="99"/>
      <c r="L84" s="99"/>
      <c r="M84" s="30"/>
    </row>
    <row r="85" spans="1:13" ht="11.5" customHeight="1" x14ac:dyDescent="0.35">
      <c r="A85" s="98"/>
      <c r="B85" s="98"/>
      <c r="C85" s="98"/>
      <c r="D85" s="98"/>
      <c r="E85" s="98"/>
      <c r="F85" s="98"/>
      <c r="G85" s="98"/>
      <c r="H85" s="98"/>
      <c r="I85" s="98"/>
      <c r="J85" s="98"/>
      <c r="K85" s="99"/>
      <c r="L85" s="99"/>
      <c r="M85" s="30"/>
    </row>
    <row r="86" spans="1:13" ht="11.5" customHeight="1" x14ac:dyDescent="0.35">
      <c r="A86" s="98"/>
      <c r="B86" s="101" t="s">
        <v>7</v>
      </c>
      <c r="C86" s="254" t="s">
        <v>126</v>
      </c>
      <c r="D86" s="254"/>
      <c r="E86" s="254"/>
      <c r="F86" s="254"/>
      <c r="G86" s="254"/>
      <c r="H86" s="254"/>
      <c r="I86" s="254"/>
      <c r="J86" s="254"/>
      <c r="K86" s="254"/>
      <c r="L86" s="254"/>
    </row>
    <row r="87" spans="1:13" ht="11.5" customHeight="1" x14ac:dyDescent="0.35">
      <c r="A87" s="98"/>
      <c r="B87" s="100"/>
      <c r="C87" s="252" t="s">
        <v>212</v>
      </c>
      <c r="D87" s="252"/>
      <c r="E87" s="252"/>
      <c r="F87" s="252"/>
      <c r="G87" s="252"/>
      <c r="H87" s="252"/>
      <c r="I87" s="252"/>
      <c r="J87" s="252"/>
      <c r="K87" s="252"/>
      <c r="L87" s="252"/>
    </row>
    <row r="88" spans="1:13" ht="11.5" customHeight="1" x14ac:dyDescent="0.35">
      <c r="A88" s="98"/>
      <c r="B88" s="100"/>
      <c r="C88" s="253" t="s">
        <v>127</v>
      </c>
      <c r="D88" s="253"/>
      <c r="E88" s="253"/>
      <c r="F88" s="253"/>
      <c r="G88" s="253"/>
      <c r="H88" s="253"/>
      <c r="I88" s="253"/>
      <c r="J88" s="253"/>
      <c r="K88" s="253"/>
      <c r="L88" s="253"/>
    </row>
    <row r="89" spans="1:13" ht="11.5" customHeight="1" x14ac:dyDescent="0.25">
      <c r="A89" s="100"/>
      <c r="B89" s="101"/>
      <c r="C89" s="112"/>
      <c r="D89" s="110"/>
      <c r="E89" s="226" t="s">
        <v>128</v>
      </c>
      <c r="F89" s="227"/>
      <c r="G89" s="122">
        <v>2025</v>
      </c>
    </row>
    <row r="90" spans="1:13" ht="11.5" customHeight="1" x14ac:dyDescent="0.25">
      <c r="A90" s="100"/>
      <c r="B90" s="100"/>
      <c r="C90" s="224" t="s">
        <v>129</v>
      </c>
      <c r="D90" s="224"/>
      <c r="E90" s="228" t="s">
        <v>130</v>
      </c>
      <c r="F90" s="229"/>
      <c r="G90" s="123"/>
    </row>
    <row r="91" spans="1:13" ht="11.5" customHeight="1" x14ac:dyDescent="0.35">
      <c r="A91" s="98"/>
      <c r="B91" s="98"/>
      <c r="C91" s="98"/>
      <c r="D91" s="98"/>
      <c r="E91" s="98"/>
      <c r="F91" s="98"/>
      <c r="G91" s="98"/>
      <c r="H91" s="98"/>
      <c r="I91" s="98"/>
      <c r="J91" s="98"/>
      <c r="K91" s="98"/>
      <c r="L91" s="99"/>
    </row>
    <row r="92" spans="1:13" ht="11.5" customHeight="1" x14ac:dyDescent="0.35">
      <c r="A92" s="98"/>
      <c r="B92" s="101" t="s">
        <v>10</v>
      </c>
      <c r="C92" s="255" t="s">
        <v>131</v>
      </c>
      <c r="D92" s="255"/>
      <c r="E92" s="255"/>
      <c r="F92" s="255"/>
      <c r="G92" s="255"/>
      <c r="H92" s="255"/>
      <c r="I92" s="255"/>
      <c r="J92" s="255"/>
      <c r="K92" s="255"/>
      <c r="L92" s="255"/>
    </row>
    <row r="93" spans="1:13" ht="11.5" customHeight="1" x14ac:dyDescent="0.35">
      <c r="A93" s="98"/>
      <c r="B93" s="100"/>
      <c r="C93" s="223" t="s">
        <v>213</v>
      </c>
      <c r="D93" s="223"/>
      <c r="E93" s="223"/>
      <c r="F93" s="223"/>
      <c r="G93" s="223"/>
      <c r="H93" s="223"/>
      <c r="I93" s="223"/>
      <c r="J93" s="223"/>
      <c r="K93" s="223"/>
      <c r="L93" s="223"/>
    </row>
    <row r="94" spans="1:13" ht="11.5" customHeight="1" x14ac:dyDescent="0.35">
      <c r="A94" s="98"/>
      <c r="B94" s="100"/>
      <c r="C94" s="223" t="s">
        <v>125</v>
      </c>
      <c r="D94" s="223"/>
      <c r="E94" s="223"/>
      <c r="F94" s="223"/>
      <c r="G94" s="223"/>
      <c r="H94" s="223"/>
      <c r="I94" s="223"/>
      <c r="J94" s="223"/>
      <c r="K94" s="223"/>
      <c r="L94" s="223"/>
    </row>
    <row r="95" spans="1:13" ht="11.5" customHeight="1" x14ac:dyDescent="0.25">
      <c r="A95" s="100"/>
      <c r="B95" s="101"/>
      <c r="C95" s="112"/>
      <c r="D95" s="110"/>
      <c r="E95" s="226" t="s">
        <v>128</v>
      </c>
      <c r="F95" s="227"/>
      <c r="G95" s="122">
        <v>2025</v>
      </c>
      <c r="H95" s="30"/>
    </row>
    <row r="96" spans="1:13" s="52" customFormat="1" ht="11.5" customHeight="1" x14ac:dyDescent="0.25">
      <c r="A96" s="100"/>
      <c r="B96" s="100"/>
      <c r="C96" s="224" t="s">
        <v>132</v>
      </c>
      <c r="D96" s="225"/>
      <c r="E96" s="256" t="s">
        <v>12</v>
      </c>
      <c r="F96" s="257"/>
      <c r="G96" s="124"/>
      <c r="H96" s="30"/>
      <c r="I96" s="31"/>
      <c r="J96" s="31"/>
      <c r="K96" s="31"/>
      <c r="L96" s="31"/>
      <c r="M96" s="31"/>
    </row>
    <row r="97" spans="1:13" ht="11.5" customHeight="1" x14ac:dyDescent="0.35">
      <c r="A97" s="98"/>
      <c r="B97" s="98"/>
      <c r="C97" s="98"/>
      <c r="D97" s="98"/>
      <c r="E97" s="98"/>
      <c r="F97" s="98"/>
      <c r="G97" s="98"/>
      <c r="H97" s="98"/>
      <c r="I97" s="98"/>
      <c r="J97" s="98"/>
      <c r="K97" s="98"/>
      <c r="L97" s="99"/>
      <c r="M97" s="30"/>
    </row>
    <row r="98" spans="1:13" ht="11.5" customHeight="1" x14ac:dyDescent="0.35">
      <c r="A98" s="98"/>
      <c r="B98" s="101" t="s">
        <v>11</v>
      </c>
      <c r="C98" s="255" t="s">
        <v>236</v>
      </c>
      <c r="D98" s="255"/>
      <c r="E98" s="255"/>
      <c r="F98" s="255"/>
      <c r="G98" s="255"/>
      <c r="H98" s="255"/>
      <c r="I98" s="255"/>
      <c r="J98" s="255"/>
      <c r="K98" s="255"/>
      <c r="L98" s="255"/>
      <c r="M98" s="30"/>
    </row>
    <row r="99" spans="1:13" ht="11.5" customHeight="1" x14ac:dyDescent="0.35">
      <c r="A99" s="98"/>
      <c r="B99" s="100"/>
      <c r="C99" s="223" t="s">
        <v>133</v>
      </c>
      <c r="D99" s="223"/>
      <c r="E99" s="223"/>
      <c r="F99" s="223"/>
      <c r="G99" s="223"/>
      <c r="H99" s="223"/>
      <c r="I99" s="223"/>
      <c r="J99" s="223"/>
      <c r="K99" s="223"/>
      <c r="L99" s="223"/>
      <c r="M99" s="30"/>
    </row>
    <row r="100" spans="1:13" ht="11.5" customHeight="1" x14ac:dyDescent="0.35">
      <c r="A100" s="98"/>
      <c r="B100" s="100"/>
      <c r="C100" s="223" t="s">
        <v>214</v>
      </c>
      <c r="D100" s="223"/>
      <c r="E100" s="223"/>
      <c r="F100" s="223"/>
      <c r="G100" s="223"/>
      <c r="H100" s="223"/>
      <c r="I100" s="223"/>
      <c r="J100" s="223"/>
      <c r="K100" s="223"/>
      <c r="L100" s="223"/>
      <c r="M100" s="30"/>
    </row>
    <row r="101" spans="1:13" ht="11.5" customHeight="1" x14ac:dyDescent="0.25">
      <c r="A101" s="100"/>
      <c r="B101" s="101"/>
      <c r="C101" s="110"/>
      <c r="D101" s="110"/>
      <c r="E101" s="226" t="s">
        <v>128</v>
      </c>
      <c r="F101" s="227"/>
      <c r="G101" s="122">
        <v>2025</v>
      </c>
      <c r="H101" s="30"/>
    </row>
    <row r="102" spans="1:13" ht="11.5" customHeight="1" x14ac:dyDescent="0.25">
      <c r="A102" s="100"/>
      <c r="B102" s="100"/>
      <c r="C102" s="224" t="s">
        <v>134</v>
      </c>
      <c r="D102" s="225"/>
      <c r="E102" s="228" t="s">
        <v>135</v>
      </c>
      <c r="F102" s="229"/>
      <c r="G102" s="125" t="str">
        <f>IF(AND(ISNUMBER(G90),ISNUMBER(G96)),IF((G90*0.08987*(1-(1-G96)/0.4027)&gt;0),G90*0.08987*(1-(1-G96)/0.4027),0),"")</f>
        <v/>
      </c>
      <c r="H102" s="52"/>
      <c r="I102" s="52"/>
      <c r="J102" s="52"/>
      <c r="K102" s="52"/>
      <c r="L102" s="52"/>
      <c r="M102" s="52"/>
    </row>
    <row r="103" spans="1:13" ht="11.5" customHeight="1" x14ac:dyDescent="0.35">
      <c r="A103" s="98"/>
      <c r="B103" s="98"/>
      <c r="C103" s="98"/>
      <c r="D103" s="98"/>
      <c r="E103" s="98"/>
      <c r="F103" s="98"/>
      <c r="G103" s="98"/>
      <c r="H103" s="98"/>
      <c r="I103" s="98"/>
      <c r="J103" s="98"/>
      <c r="K103" s="99"/>
      <c r="L103" s="99"/>
    </row>
    <row r="104" spans="1:13" ht="11.5" customHeight="1" x14ac:dyDescent="0.25">
      <c r="A104" s="30"/>
      <c r="B104" s="30"/>
      <c r="C104" s="30"/>
      <c r="D104" s="30"/>
      <c r="E104" s="30"/>
      <c r="F104" s="30"/>
      <c r="G104" s="30"/>
      <c r="H104" s="30"/>
      <c r="I104" s="30"/>
      <c r="J104" s="30"/>
      <c r="K104" s="30"/>
      <c r="L104" s="30"/>
      <c r="M104" s="30"/>
    </row>
    <row r="105" spans="1:13" ht="11.5" customHeight="1" x14ac:dyDescent="0.25">
      <c r="A105" s="30"/>
      <c r="B105" s="30"/>
      <c r="C105" s="30"/>
      <c r="D105" s="30"/>
      <c r="E105" s="30"/>
      <c r="F105" s="30"/>
      <c r="G105" s="30"/>
      <c r="H105" s="30"/>
      <c r="I105" s="30"/>
      <c r="J105" s="30"/>
      <c r="K105" s="30"/>
      <c r="L105" s="30"/>
      <c r="M105" s="30"/>
    </row>
    <row r="106" spans="1:13" ht="11.5" customHeight="1" x14ac:dyDescent="0.25">
      <c r="A106" s="151" t="s">
        <v>80</v>
      </c>
      <c r="B106" s="151"/>
      <c r="C106" s="151"/>
      <c r="D106" s="151"/>
      <c r="E106" s="151"/>
      <c r="F106" s="151"/>
      <c r="G106" s="151"/>
      <c r="H106" s="151"/>
      <c r="I106" s="151"/>
      <c r="J106" s="151"/>
      <c r="K106" s="151"/>
      <c r="L106" s="151"/>
      <c r="M106" s="57"/>
    </row>
    <row r="107" spans="1:13" ht="11.5" customHeight="1" x14ac:dyDescent="0.35">
      <c r="A107" s="30"/>
      <c r="B107" s="98"/>
      <c r="C107" s="98"/>
      <c r="D107" s="98"/>
      <c r="E107" s="98"/>
      <c r="F107" s="98"/>
      <c r="G107" s="98"/>
      <c r="H107" s="98"/>
      <c r="I107" s="98"/>
      <c r="J107" s="98"/>
      <c r="K107" s="99"/>
      <c r="L107" s="99"/>
      <c r="M107" s="30"/>
    </row>
    <row r="108" spans="1:13" ht="11.5" customHeight="1" x14ac:dyDescent="0.25">
      <c r="A108" s="215" t="s">
        <v>211</v>
      </c>
      <c r="B108" s="215"/>
      <c r="C108" s="215"/>
      <c r="D108" s="215"/>
      <c r="E108" s="215"/>
      <c r="F108" s="215"/>
      <c r="G108" s="215"/>
      <c r="H108" s="56"/>
      <c r="I108" s="215"/>
      <c r="J108" s="215"/>
      <c r="K108" s="30"/>
    </row>
    <row r="109" spans="1:13" ht="11.5" customHeight="1" x14ac:dyDescent="0.35">
      <c r="A109" s="30"/>
      <c r="B109" s="98"/>
      <c r="C109" s="98"/>
      <c r="D109" s="98"/>
      <c r="E109" s="98"/>
      <c r="F109" s="98"/>
      <c r="G109" s="98"/>
      <c r="H109" s="98"/>
      <c r="I109" s="98"/>
      <c r="J109" s="98"/>
      <c r="K109" s="99"/>
      <c r="L109" s="99"/>
      <c r="M109" s="30"/>
    </row>
    <row r="110" spans="1:13" ht="11.5" customHeight="1" x14ac:dyDescent="0.35">
      <c r="A110" s="30"/>
      <c r="B110" s="98"/>
      <c r="C110" s="98"/>
      <c r="D110" s="98"/>
      <c r="E110" s="98"/>
      <c r="F110" s="98"/>
      <c r="G110" s="98"/>
      <c r="H110" s="98"/>
      <c r="I110" s="98"/>
      <c r="J110" s="98"/>
      <c r="K110" s="99"/>
      <c r="L110" s="99"/>
      <c r="M110" s="30"/>
    </row>
    <row r="111" spans="1:13" ht="11.5" customHeight="1" x14ac:dyDescent="0.25">
      <c r="A111" s="30"/>
      <c r="B111" s="101" t="s">
        <v>7</v>
      </c>
      <c r="C111" s="254" t="s">
        <v>136</v>
      </c>
      <c r="D111" s="254"/>
      <c r="E111" s="254"/>
      <c r="F111" s="254"/>
      <c r="G111" s="254"/>
      <c r="H111" s="254"/>
      <c r="I111" s="254"/>
      <c r="J111" s="254"/>
      <c r="K111" s="254"/>
      <c r="L111" s="254"/>
      <c r="M111" s="30"/>
    </row>
    <row r="112" spans="1:13" ht="11.5" customHeight="1" x14ac:dyDescent="0.25">
      <c r="A112" s="30"/>
      <c r="B112" s="100"/>
      <c r="C112" s="252" t="s">
        <v>215</v>
      </c>
      <c r="D112" s="252"/>
      <c r="E112" s="252"/>
      <c r="F112" s="252"/>
      <c r="G112" s="252"/>
      <c r="H112" s="252"/>
      <c r="I112" s="252"/>
      <c r="J112" s="252"/>
      <c r="K112" s="252"/>
      <c r="L112" s="252"/>
      <c r="M112" s="30"/>
    </row>
    <row r="113" spans="1:13" ht="11.5" customHeight="1" x14ac:dyDescent="0.25">
      <c r="A113" s="30"/>
      <c r="B113" s="100"/>
      <c r="C113" s="253" t="s">
        <v>127</v>
      </c>
      <c r="D113" s="253"/>
      <c r="E113" s="253"/>
      <c r="F113" s="253"/>
      <c r="G113" s="253"/>
      <c r="H113" s="253"/>
      <c r="I113" s="253"/>
      <c r="J113" s="253"/>
      <c r="K113" s="253"/>
      <c r="L113" s="253"/>
      <c r="M113" s="30"/>
    </row>
    <row r="114" spans="1:13" ht="11.5" customHeight="1" x14ac:dyDescent="0.25">
      <c r="A114" s="30"/>
      <c r="B114" s="101"/>
      <c r="C114" s="112"/>
      <c r="D114" s="110"/>
      <c r="E114" s="226" t="s">
        <v>128</v>
      </c>
      <c r="F114" s="227"/>
      <c r="G114" s="122">
        <v>2025</v>
      </c>
      <c r="H114" s="30"/>
    </row>
    <row r="115" spans="1:13" ht="11.5" customHeight="1" x14ac:dyDescent="0.25">
      <c r="A115" s="30"/>
      <c r="B115" s="100"/>
      <c r="C115" s="224" t="s">
        <v>137</v>
      </c>
      <c r="D115" s="225"/>
      <c r="E115" s="228" t="s">
        <v>130</v>
      </c>
      <c r="F115" s="229"/>
      <c r="G115" s="123"/>
      <c r="H115" s="30"/>
    </row>
    <row r="116" spans="1:13" ht="11.5" customHeight="1" x14ac:dyDescent="0.35">
      <c r="A116" s="30"/>
      <c r="B116" s="98"/>
      <c r="C116" s="98"/>
      <c r="D116" s="98"/>
      <c r="E116" s="98"/>
      <c r="F116" s="98"/>
      <c r="G116" s="98"/>
      <c r="H116" s="98"/>
      <c r="I116" s="98"/>
      <c r="J116" s="98"/>
      <c r="K116" s="98"/>
      <c r="L116" s="99"/>
      <c r="M116" s="30"/>
    </row>
    <row r="117" spans="1:13" ht="11.5" customHeight="1" x14ac:dyDescent="0.25">
      <c r="A117" s="30"/>
      <c r="B117" s="101" t="s">
        <v>10</v>
      </c>
      <c r="C117" s="255" t="s">
        <v>131</v>
      </c>
      <c r="D117" s="255"/>
      <c r="E117" s="255"/>
      <c r="F117" s="255"/>
      <c r="G117" s="255"/>
      <c r="H117" s="255"/>
      <c r="I117" s="255"/>
      <c r="J117" s="255"/>
      <c r="K117" s="255"/>
      <c r="L117" s="255"/>
      <c r="M117" s="30"/>
    </row>
    <row r="118" spans="1:13" ht="11.5" customHeight="1" x14ac:dyDescent="0.25">
      <c r="A118" s="30"/>
      <c r="B118" s="100"/>
      <c r="C118" s="223" t="s">
        <v>213</v>
      </c>
      <c r="D118" s="223"/>
      <c r="E118" s="223"/>
      <c r="F118" s="223"/>
      <c r="G118" s="223"/>
      <c r="H118" s="223"/>
      <c r="I118" s="223"/>
      <c r="J118" s="223"/>
      <c r="K118" s="223"/>
      <c r="L118" s="223"/>
      <c r="M118" s="30"/>
    </row>
    <row r="119" spans="1:13" ht="11.5" customHeight="1" x14ac:dyDescent="0.25">
      <c r="A119" s="30"/>
      <c r="B119" s="100"/>
      <c r="C119" s="223" t="s">
        <v>138</v>
      </c>
      <c r="D119" s="223"/>
      <c r="E119" s="223"/>
      <c r="F119" s="223"/>
      <c r="G119" s="223"/>
      <c r="H119" s="223"/>
      <c r="I119" s="223"/>
      <c r="J119" s="223"/>
      <c r="K119" s="223"/>
      <c r="L119" s="223"/>
      <c r="M119" s="30"/>
    </row>
    <row r="120" spans="1:13" ht="11.5" customHeight="1" x14ac:dyDescent="0.25">
      <c r="A120" s="30"/>
      <c r="B120" s="101"/>
      <c r="C120" s="112"/>
      <c r="D120" s="110"/>
      <c r="E120" s="226" t="s">
        <v>128</v>
      </c>
      <c r="F120" s="227"/>
      <c r="G120" s="122">
        <v>2025</v>
      </c>
      <c r="H120" s="30"/>
    </row>
    <row r="121" spans="1:13" ht="11.5" customHeight="1" x14ac:dyDescent="0.25">
      <c r="A121" s="30"/>
      <c r="B121" s="100"/>
      <c r="C121" s="224" t="s">
        <v>132</v>
      </c>
      <c r="D121" s="225"/>
      <c r="E121" s="256" t="s">
        <v>12</v>
      </c>
      <c r="F121" s="257"/>
      <c r="G121" s="124"/>
      <c r="H121" s="30"/>
    </row>
    <row r="122" spans="1:13" ht="11.5" customHeight="1" x14ac:dyDescent="0.35">
      <c r="A122" s="30"/>
      <c r="B122" s="98"/>
      <c r="C122" s="98"/>
      <c r="D122" s="98"/>
      <c r="E122" s="98"/>
      <c r="F122" s="98"/>
      <c r="G122" s="98"/>
      <c r="H122" s="98"/>
      <c r="I122" s="98"/>
      <c r="J122" s="98"/>
      <c r="K122" s="98"/>
      <c r="L122" s="99"/>
      <c r="M122" s="30"/>
    </row>
    <row r="123" spans="1:13" ht="11.5" customHeight="1" x14ac:dyDescent="0.25">
      <c r="A123" s="30"/>
      <c r="B123" s="101" t="s">
        <v>11</v>
      </c>
      <c r="C123" s="255" t="s">
        <v>235</v>
      </c>
      <c r="D123" s="255"/>
      <c r="E123" s="255"/>
      <c r="F123" s="255"/>
      <c r="G123" s="255"/>
      <c r="H123" s="255"/>
      <c r="I123" s="255"/>
      <c r="J123" s="255"/>
      <c r="K123" s="255"/>
      <c r="L123" s="255"/>
      <c r="M123" s="30"/>
    </row>
    <row r="124" spans="1:13" ht="11.5" customHeight="1" x14ac:dyDescent="0.25">
      <c r="A124" s="30"/>
      <c r="B124" s="100"/>
      <c r="C124" s="223" t="s">
        <v>133</v>
      </c>
      <c r="D124" s="223"/>
      <c r="E124" s="223"/>
      <c r="F124" s="223"/>
      <c r="G124" s="223"/>
      <c r="H124" s="223"/>
      <c r="I124" s="223"/>
      <c r="J124" s="223"/>
      <c r="K124" s="223"/>
      <c r="L124" s="223"/>
      <c r="M124" s="30"/>
    </row>
    <row r="125" spans="1:13" ht="15.75" customHeight="1" x14ac:dyDescent="0.25">
      <c r="A125" s="30"/>
      <c r="B125" s="100"/>
      <c r="C125" s="223" t="s">
        <v>214</v>
      </c>
      <c r="D125" s="223"/>
      <c r="E125" s="223"/>
      <c r="F125" s="223"/>
      <c r="G125" s="223"/>
      <c r="H125" s="223"/>
      <c r="I125" s="223"/>
      <c r="J125" s="223"/>
      <c r="K125" s="223"/>
      <c r="L125" s="223"/>
      <c r="M125" s="30"/>
    </row>
    <row r="126" spans="1:13" ht="13" x14ac:dyDescent="0.25">
      <c r="A126" s="30"/>
      <c r="B126" s="101"/>
      <c r="C126" s="110"/>
      <c r="D126" s="110"/>
      <c r="E126" s="226" t="s">
        <v>128</v>
      </c>
      <c r="F126" s="227"/>
      <c r="G126" s="122">
        <v>2025</v>
      </c>
      <c r="H126" s="30"/>
    </row>
    <row r="127" spans="1:13" ht="15" customHeight="1" x14ac:dyDescent="0.25">
      <c r="A127" s="30"/>
      <c r="B127" s="100"/>
      <c r="C127" s="224" t="s">
        <v>139</v>
      </c>
      <c r="D127" s="225"/>
      <c r="E127" s="228" t="s">
        <v>135</v>
      </c>
      <c r="F127" s="229"/>
      <c r="G127" s="125" t="str">
        <f>IF(AND(ISNUMBER(G115),ISNUMBER(G121)),IF((G115*0.7047*(1-(0.47-G121)/0.0863))&gt;0,G115*0.7047*(1-(0.47-G121)/0.0863),0),"")</f>
        <v/>
      </c>
      <c r="H127" s="30"/>
    </row>
    <row r="128" spans="1:13" ht="14.5" x14ac:dyDescent="0.35">
      <c r="A128" s="30"/>
      <c r="B128" s="98"/>
      <c r="C128" s="98"/>
      <c r="D128" s="98"/>
      <c r="E128" s="98"/>
      <c r="F128" s="98"/>
      <c r="G128" s="98"/>
      <c r="H128" s="98"/>
      <c r="I128" s="98"/>
      <c r="J128" s="98"/>
      <c r="K128" s="99"/>
      <c r="L128" s="99"/>
      <c r="M128" s="30"/>
    </row>
    <row r="129" spans="1:13" ht="15" customHeight="1" x14ac:dyDescent="0.25">
      <c r="A129" s="30"/>
      <c r="B129" s="30"/>
      <c r="C129" s="30"/>
      <c r="D129" s="30"/>
      <c r="E129" s="30"/>
      <c r="F129" s="30"/>
      <c r="G129" s="30"/>
      <c r="H129" s="30"/>
      <c r="I129" s="30"/>
      <c r="J129" s="30"/>
      <c r="K129" s="30"/>
      <c r="L129" s="30"/>
      <c r="M129" s="30"/>
    </row>
    <row r="130" spans="1:13" ht="15" customHeight="1" x14ac:dyDescent="0.25">
      <c r="A130" s="30"/>
      <c r="B130" s="30"/>
      <c r="C130" s="30"/>
      <c r="D130" s="30"/>
      <c r="E130" s="30"/>
      <c r="F130" s="30"/>
      <c r="G130" s="30"/>
      <c r="H130" s="30"/>
      <c r="I130" s="30"/>
      <c r="J130" s="30"/>
      <c r="K130" s="30"/>
      <c r="L130" s="30"/>
      <c r="M130" s="30"/>
    </row>
    <row r="131" spans="1:13" ht="15" customHeight="1" x14ac:dyDescent="0.25">
      <c r="A131" s="151" t="s">
        <v>140</v>
      </c>
      <c r="B131" s="151"/>
      <c r="C131" s="151"/>
      <c r="D131" s="151"/>
      <c r="E131" s="151"/>
      <c r="F131" s="151"/>
      <c r="G131" s="151"/>
      <c r="H131" s="151"/>
      <c r="I131" s="151"/>
      <c r="J131" s="151"/>
      <c r="K131" s="151"/>
      <c r="L131" s="151"/>
      <c r="M131" s="57"/>
    </row>
    <row r="132" spans="1:13" ht="15" customHeight="1" x14ac:dyDescent="0.35">
      <c r="B132" s="98"/>
      <c r="C132" s="98"/>
      <c r="D132" s="98"/>
      <c r="E132" s="98"/>
      <c r="F132" s="98"/>
      <c r="G132" s="98"/>
      <c r="H132" s="98"/>
      <c r="I132" s="98"/>
      <c r="J132" s="98"/>
      <c r="K132" s="99"/>
      <c r="L132" s="99"/>
    </row>
    <row r="133" spans="1:13" ht="14.5" customHeight="1" x14ac:dyDescent="0.25">
      <c r="A133" s="215" t="s">
        <v>218</v>
      </c>
      <c r="B133" s="215"/>
      <c r="C133" s="215"/>
      <c r="D133" s="215"/>
      <c r="E133" s="215"/>
      <c r="F133" s="215"/>
      <c r="G133" s="215"/>
      <c r="H133" s="215"/>
      <c r="I133" s="215"/>
      <c r="J133" s="56"/>
    </row>
    <row r="134" spans="1:13" ht="14.5" customHeight="1" x14ac:dyDescent="0.35">
      <c r="B134" s="98"/>
      <c r="C134" s="98"/>
      <c r="D134" s="98"/>
      <c r="E134" s="98"/>
      <c r="F134" s="98"/>
      <c r="G134" s="98"/>
      <c r="H134" s="98"/>
      <c r="I134" s="98"/>
      <c r="J134" s="98"/>
      <c r="K134" s="99"/>
      <c r="L134" s="99"/>
    </row>
    <row r="135" spans="1:13" ht="14.5" customHeight="1" x14ac:dyDescent="0.25">
      <c r="B135" s="101" t="s">
        <v>7</v>
      </c>
      <c r="C135" s="254" t="s">
        <v>141</v>
      </c>
      <c r="D135" s="254"/>
      <c r="E135" s="254"/>
      <c r="F135" s="254"/>
      <c r="G135" s="254"/>
      <c r="H135" s="254"/>
      <c r="I135" s="254"/>
      <c r="J135" s="254"/>
      <c r="K135" s="254"/>
      <c r="L135" s="254"/>
    </row>
    <row r="136" spans="1:13" ht="15" customHeight="1" x14ac:dyDescent="0.25">
      <c r="B136" s="100"/>
      <c r="C136" s="252" t="s">
        <v>142</v>
      </c>
      <c r="D136" s="252"/>
      <c r="E136" s="252"/>
      <c r="F136" s="252"/>
      <c r="G136" s="252"/>
      <c r="H136" s="252"/>
      <c r="I136" s="252"/>
      <c r="J136" s="252"/>
      <c r="K136" s="252"/>
      <c r="L136" s="252"/>
    </row>
    <row r="137" spans="1:13" ht="15" customHeight="1" x14ac:dyDescent="0.25">
      <c r="B137" s="100"/>
      <c r="C137" s="252" t="s">
        <v>143</v>
      </c>
      <c r="D137" s="252"/>
      <c r="E137" s="252"/>
      <c r="F137" s="252"/>
      <c r="G137" s="252"/>
      <c r="H137" s="252"/>
      <c r="I137" s="252"/>
      <c r="J137" s="252"/>
      <c r="K137" s="252"/>
      <c r="L137" s="252"/>
    </row>
    <row r="138" spans="1:13" ht="12.5" x14ac:dyDescent="0.25">
      <c r="B138" s="100"/>
      <c r="C138" s="252" t="s">
        <v>144</v>
      </c>
      <c r="D138" s="252"/>
      <c r="E138" s="252"/>
      <c r="F138" s="252"/>
      <c r="G138" s="252"/>
      <c r="H138" s="252"/>
      <c r="I138" s="252"/>
      <c r="J138" s="252"/>
      <c r="K138" s="252"/>
      <c r="L138" s="252"/>
    </row>
    <row r="139" spans="1:13" ht="12.75" customHeight="1" x14ac:dyDescent="0.25">
      <c r="B139" s="100"/>
      <c r="C139" s="138" t="s">
        <v>8</v>
      </c>
      <c r="D139" s="252" t="s">
        <v>145</v>
      </c>
      <c r="E139" s="252"/>
      <c r="F139" s="252"/>
      <c r="G139" s="252"/>
      <c r="H139" s="252"/>
      <c r="I139" s="252"/>
      <c r="J139" s="252"/>
      <c r="K139" s="252"/>
      <c r="L139" s="252"/>
    </row>
    <row r="140" spans="1:13" ht="11.5" customHeight="1" x14ac:dyDescent="0.25">
      <c r="B140" s="100"/>
      <c r="C140" s="138" t="s">
        <v>74</v>
      </c>
      <c r="D140" s="252" t="s">
        <v>146</v>
      </c>
      <c r="E140" s="252"/>
      <c r="F140" s="252"/>
      <c r="G140" s="252"/>
      <c r="H140" s="252"/>
      <c r="I140" s="252"/>
      <c r="J140" s="252"/>
      <c r="K140" s="252"/>
      <c r="L140" s="252"/>
    </row>
    <row r="141" spans="1:13" ht="11.5" customHeight="1" x14ac:dyDescent="0.25">
      <c r="B141" s="100"/>
      <c r="C141" s="138" t="s">
        <v>9</v>
      </c>
      <c r="D141" s="252" t="s">
        <v>147</v>
      </c>
      <c r="E141" s="252"/>
      <c r="F141" s="252"/>
      <c r="G141" s="252"/>
      <c r="H141" s="252"/>
      <c r="I141" s="252"/>
      <c r="J141" s="252"/>
      <c r="K141" s="252"/>
      <c r="L141" s="252"/>
    </row>
    <row r="142" spans="1:13" ht="12.5" x14ac:dyDescent="0.25">
      <c r="B142" s="100"/>
      <c r="C142" s="138" t="s">
        <v>75</v>
      </c>
      <c r="D142" s="252" t="s">
        <v>148</v>
      </c>
      <c r="E142" s="252"/>
      <c r="F142" s="252"/>
      <c r="G142" s="252"/>
      <c r="H142" s="252"/>
      <c r="I142" s="252"/>
      <c r="J142" s="252"/>
      <c r="K142" s="252"/>
      <c r="L142" s="252"/>
    </row>
    <row r="143" spans="1:13" x14ac:dyDescent="0.25">
      <c r="B143" s="102"/>
      <c r="C143" s="253" t="s">
        <v>149</v>
      </c>
      <c r="D143" s="253"/>
      <c r="E143" s="253"/>
      <c r="F143" s="253"/>
      <c r="G143" s="253"/>
      <c r="H143" s="253"/>
      <c r="I143" s="253"/>
      <c r="J143" s="253"/>
      <c r="K143" s="253"/>
      <c r="L143" s="253"/>
    </row>
    <row r="144" spans="1:13" ht="14.5" x14ac:dyDescent="0.35">
      <c r="B144" s="98"/>
      <c r="C144" s="98"/>
      <c r="D144" s="98"/>
      <c r="E144" s="98"/>
      <c r="F144" s="98"/>
      <c r="G144" s="98"/>
      <c r="H144" s="98"/>
      <c r="I144" s="98"/>
      <c r="J144" s="98"/>
      <c r="K144" s="99"/>
      <c r="L144" s="99"/>
    </row>
    <row r="145" spans="2:6" ht="13" x14ac:dyDescent="0.25">
      <c r="B145" s="100"/>
      <c r="C145" s="103" t="s">
        <v>150</v>
      </c>
      <c r="D145" s="103" t="s">
        <v>151</v>
      </c>
      <c r="E145" s="104" t="s">
        <v>152</v>
      </c>
      <c r="F145" s="122">
        <v>2025</v>
      </c>
    </row>
    <row r="146" spans="2:6" ht="12.5" x14ac:dyDescent="0.25">
      <c r="B146" s="100"/>
      <c r="C146" s="107" t="s">
        <v>153</v>
      </c>
      <c r="D146" s="126" t="s">
        <v>8</v>
      </c>
      <c r="E146" s="127">
        <v>1</v>
      </c>
      <c r="F146" s="133"/>
    </row>
    <row r="147" spans="2:6" ht="12.5" x14ac:dyDescent="0.25">
      <c r="B147" s="100"/>
      <c r="C147" s="132" t="s">
        <v>154</v>
      </c>
      <c r="D147" s="126" t="s">
        <v>8</v>
      </c>
      <c r="E147" s="127">
        <v>0.85</v>
      </c>
      <c r="F147" s="133"/>
    </row>
    <row r="148" spans="2:6" ht="12.5" x14ac:dyDescent="0.25">
      <c r="B148" s="100"/>
      <c r="C148" s="108" t="s">
        <v>155</v>
      </c>
      <c r="D148" s="128" t="s">
        <v>8</v>
      </c>
      <c r="E148" s="129">
        <v>2.4500000000000002</v>
      </c>
      <c r="F148" s="134"/>
    </row>
    <row r="149" spans="2:6" ht="12.5" x14ac:dyDescent="0.25">
      <c r="B149" s="100"/>
      <c r="C149" s="108" t="s">
        <v>156</v>
      </c>
      <c r="D149" s="128" t="s">
        <v>8</v>
      </c>
      <c r="E149" s="129">
        <v>1.4</v>
      </c>
      <c r="F149" s="133"/>
    </row>
    <row r="150" spans="2:6" ht="12.5" x14ac:dyDescent="0.25">
      <c r="B150" s="100"/>
      <c r="C150" s="108" t="s">
        <v>157</v>
      </c>
      <c r="D150" s="128" t="s">
        <v>8</v>
      </c>
      <c r="E150" s="129">
        <v>2.7</v>
      </c>
      <c r="F150" s="135"/>
    </row>
    <row r="151" spans="2:6" ht="12.5" x14ac:dyDescent="0.25">
      <c r="B151" s="100"/>
      <c r="C151" s="108" t="s">
        <v>158</v>
      </c>
      <c r="D151" s="128" t="s">
        <v>8</v>
      </c>
      <c r="E151" s="129">
        <v>2.2000000000000002</v>
      </c>
      <c r="F151" s="135"/>
    </row>
    <row r="152" spans="2:6" ht="12.5" x14ac:dyDescent="0.25">
      <c r="B152" s="100"/>
      <c r="C152" s="108" t="s">
        <v>159</v>
      </c>
      <c r="D152" s="128" t="s">
        <v>8</v>
      </c>
      <c r="E152" s="129">
        <v>7.6</v>
      </c>
      <c r="F152" s="135"/>
    </row>
    <row r="153" spans="2:6" ht="12.5" x14ac:dyDescent="0.25">
      <c r="B153" s="100"/>
      <c r="C153" s="108" t="s">
        <v>160</v>
      </c>
      <c r="D153" s="128" t="s">
        <v>8</v>
      </c>
      <c r="E153" s="129">
        <v>16.600000000000001</v>
      </c>
      <c r="F153" s="135"/>
    </row>
    <row r="154" spans="2:6" ht="12.5" x14ac:dyDescent="0.25">
      <c r="B154" s="100"/>
      <c r="C154" s="108" t="s">
        <v>161</v>
      </c>
      <c r="D154" s="128" t="s">
        <v>9</v>
      </c>
      <c r="E154" s="129">
        <v>12.75</v>
      </c>
      <c r="F154" s="135"/>
    </row>
    <row r="155" spans="2:6" ht="12.5" x14ac:dyDescent="0.25">
      <c r="B155" s="100"/>
      <c r="C155" s="108" t="s">
        <v>162</v>
      </c>
      <c r="D155" s="128" t="s">
        <v>8</v>
      </c>
      <c r="E155" s="129">
        <v>5.5</v>
      </c>
      <c r="F155" s="135"/>
    </row>
    <row r="156" spans="2:6" ht="12.5" x14ac:dyDescent="0.25">
      <c r="B156" s="100"/>
      <c r="C156" s="108" t="s">
        <v>163</v>
      </c>
      <c r="D156" s="128" t="s">
        <v>8</v>
      </c>
      <c r="E156" s="129">
        <v>4.0999999999999996</v>
      </c>
      <c r="F156" s="135"/>
    </row>
    <row r="157" spans="2:6" ht="25" x14ac:dyDescent="0.25">
      <c r="B157" s="100"/>
      <c r="C157" s="108" t="s">
        <v>164</v>
      </c>
      <c r="D157" s="128" t="s">
        <v>8</v>
      </c>
      <c r="E157" s="129">
        <v>2.85</v>
      </c>
      <c r="F157" s="135"/>
    </row>
    <row r="158" spans="2:6" ht="12.5" x14ac:dyDescent="0.25">
      <c r="B158" s="100"/>
      <c r="C158" s="108" t="s">
        <v>165</v>
      </c>
      <c r="D158" s="128" t="s">
        <v>8</v>
      </c>
      <c r="E158" s="129">
        <v>3.75</v>
      </c>
      <c r="F158" s="135"/>
    </row>
    <row r="159" spans="2:6" ht="12.5" x14ac:dyDescent="0.25">
      <c r="B159" s="100"/>
      <c r="C159" s="108" t="s">
        <v>166</v>
      </c>
      <c r="D159" s="128" t="s">
        <v>8</v>
      </c>
      <c r="E159" s="129">
        <v>1.1000000000000001</v>
      </c>
      <c r="F159" s="135"/>
    </row>
    <row r="160" spans="2:6" ht="25" x14ac:dyDescent="0.25">
      <c r="B160" s="100"/>
      <c r="C160" s="108" t="s">
        <v>167</v>
      </c>
      <c r="D160" s="128" t="s">
        <v>8</v>
      </c>
      <c r="E160" s="129">
        <v>0.9</v>
      </c>
      <c r="F160" s="135"/>
    </row>
    <row r="161" spans="2:6" ht="12.5" x14ac:dyDescent="0.25">
      <c r="B161" s="100"/>
      <c r="C161" s="108" t="s">
        <v>168</v>
      </c>
      <c r="D161" s="128" t="s">
        <v>8</v>
      </c>
      <c r="E161" s="129">
        <v>1.55</v>
      </c>
      <c r="F161" s="135"/>
    </row>
    <row r="162" spans="2:6" ht="12.5" x14ac:dyDescent="0.25">
      <c r="B162" s="100"/>
      <c r="C162" s="108" t="s">
        <v>169</v>
      </c>
      <c r="D162" s="128" t="s">
        <v>8</v>
      </c>
      <c r="E162" s="129">
        <v>0.9</v>
      </c>
      <c r="F162" s="135"/>
    </row>
    <row r="163" spans="2:6" ht="12.5" x14ac:dyDescent="0.25">
      <c r="B163" s="100"/>
      <c r="C163" s="108" t="s">
        <v>170</v>
      </c>
      <c r="D163" s="128" t="s">
        <v>9</v>
      </c>
      <c r="E163" s="129">
        <v>300</v>
      </c>
      <c r="F163" s="135"/>
    </row>
    <row r="164" spans="2:6" ht="12.5" x14ac:dyDescent="0.25">
      <c r="B164" s="100"/>
      <c r="C164" s="108" t="s">
        <v>171</v>
      </c>
      <c r="D164" s="128" t="s">
        <v>8</v>
      </c>
      <c r="E164" s="129">
        <v>4.95</v>
      </c>
      <c r="F164" s="135"/>
    </row>
    <row r="165" spans="2:6" ht="12.5" x14ac:dyDescent="0.25">
      <c r="B165" s="100"/>
      <c r="C165" s="108" t="s">
        <v>172</v>
      </c>
      <c r="D165" s="128" t="s">
        <v>9</v>
      </c>
      <c r="E165" s="129">
        <v>7.25</v>
      </c>
      <c r="F165" s="135"/>
    </row>
    <row r="166" spans="2:6" ht="12.5" x14ac:dyDescent="0.25">
      <c r="B166" s="100"/>
      <c r="C166" s="108" t="s">
        <v>173</v>
      </c>
      <c r="D166" s="128" t="s">
        <v>74</v>
      </c>
      <c r="E166" s="129">
        <v>3.25</v>
      </c>
      <c r="F166" s="135"/>
    </row>
    <row r="167" spans="2:6" ht="12.5" x14ac:dyDescent="0.25">
      <c r="B167" s="100"/>
      <c r="C167" s="108" t="s">
        <v>174</v>
      </c>
      <c r="D167" s="128" t="s">
        <v>74</v>
      </c>
      <c r="E167" s="129">
        <v>2.85</v>
      </c>
      <c r="F167" s="136"/>
    </row>
    <row r="168" spans="2:6" ht="12.5" x14ac:dyDescent="0.25">
      <c r="B168" s="100"/>
      <c r="C168" s="108" t="s">
        <v>175</v>
      </c>
      <c r="D168" s="128" t="s">
        <v>9</v>
      </c>
      <c r="E168" s="129">
        <v>5.6</v>
      </c>
      <c r="F168" s="133"/>
    </row>
    <row r="169" spans="2:6" ht="12.5" x14ac:dyDescent="0.25">
      <c r="B169" s="100"/>
      <c r="C169" s="108" t="s">
        <v>176</v>
      </c>
      <c r="D169" s="128" t="s">
        <v>8</v>
      </c>
      <c r="E169" s="129">
        <v>3.45</v>
      </c>
      <c r="F169" s="135"/>
    </row>
    <row r="170" spans="2:6" ht="12.5" x14ac:dyDescent="0.25">
      <c r="B170" s="100"/>
      <c r="C170" s="108" t="s">
        <v>177</v>
      </c>
      <c r="D170" s="128" t="s">
        <v>9</v>
      </c>
      <c r="E170" s="129">
        <v>2.1</v>
      </c>
      <c r="F170" s="135"/>
    </row>
    <row r="171" spans="2:6" ht="25" x14ac:dyDescent="0.25">
      <c r="B171" s="100"/>
      <c r="C171" s="108" t="s">
        <v>178</v>
      </c>
      <c r="D171" s="128" t="s">
        <v>9</v>
      </c>
      <c r="E171" s="129">
        <v>0.55000000000000004</v>
      </c>
      <c r="F171" s="135"/>
    </row>
    <row r="172" spans="2:6" ht="12.5" x14ac:dyDescent="0.25">
      <c r="B172" s="100"/>
      <c r="C172" s="108" t="s">
        <v>179</v>
      </c>
      <c r="D172" s="128" t="s">
        <v>9</v>
      </c>
      <c r="E172" s="129">
        <v>18.600000000000001</v>
      </c>
      <c r="F172" s="135"/>
    </row>
    <row r="173" spans="2:6" ht="25" x14ac:dyDescent="0.25">
      <c r="B173" s="100"/>
      <c r="C173" s="108" t="s">
        <v>180</v>
      </c>
      <c r="D173" s="128" t="s">
        <v>8</v>
      </c>
      <c r="E173" s="129">
        <v>5.25</v>
      </c>
      <c r="F173" s="135"/>
    </row>
    <row r="174" spans="2:6" ht="12.5" x14ac:dyDescent="0.25">
      <c r="B174" s="100"/>
      <c r="C174" s="108" t="s">
        <v>181</v>
      </c>
      <c r="D174" s="128" t="s">
        <v>8</v>
      </c>
      <c r="E174" s="129">
        <v>2.4500000000000002</v>
      </c>
      <c r="F174" s="135"/>
    </row>
    <row r="175" spans="2:6" ht="12.5" x14ac:dyDescent="0.25">
      <c r="B175" s="100"/>
      <c r="C175" s="108" t="s">
        <v>182</v>
      </c>
      <c r="D175" s="128" t="s">
        <v>8</v>
      </c>
      <c r="E175" s="129">
        <v>1.85</v>
      </c>
      <c r="F175" s="135"/>
    </row>
    <row r="176" spans="2:6" ht="12.5" x14ac:dyDescent="0.25">
      <c r="B176" s="100"/>
      <c r="C176" s="108" t="s">
        <v>183</v>
      </c>
      <c r="D176" s="128" t="s">
        <v>9</v>
      </c>
      <c r="E176" s="129">
        <v>3</v>
      </c>
      <c r="F176" s="135"/>
    </row>
    <row r="177" spans="2:6" ht="12.5" x14ac:dyDescent="0.25">
      <c r="B177" s="100"/>
      <c r="C177" s="108" t="s">
        <v>184</v>
      </c>
      <c r="D177" s="128" t="s">
        <v>8</v>
      </c>
      <c r="E177" s="129">
        <v>1.85</v>
      </c>
      <c r="F177" s="135"/>
    </row>
    <row r="178" spans="2:6" ht="12.5" x14ac:dyDescent="0.25">
      <c r="B178" s="100"/>
      <c r="C178" s="108" t="s">
        <v>185</v>
      </c>
      <c r="D178" s="128" t="s">
        <v>9</v>
      </c>
      <c r="E178" s="129">
        <v>6.4</v>
      </c>
      <c r="F178" s="135"/>
    </row>
    <row r="179" spans="2:6" ht="12.5" x14ac:dyDescent="0.25">
      <c r="B179" s="100"/>
      <c r="C179" s="108" t="s">
        <v>186</v>
      </c>
      <c r="D179" s="128" t="s">
        <v>9</v>
      </c>
      <c r="E179" s="129">
        <v>11.1</v>
      </c>
      <c r="F179" s="135"/>
    </row>
    <row r="180" spans="2:6" ht="12.5" x14ac:dyDescent="0.25">
      <c r="B180" s="100"/>
      <c r="C180" s="108" t="s">
        <v>187</v>
      </c>
      <c r="D180" s="128" t="s">
        <v>9</v>
      </c>
      <c r="E180" s="129">
        <v>14.4</v>
      </c>
      <c r="F180" s="135"/>
    </row>
    <row r="181" spans="2:6" ht="12.5" x14ac:dyDescent="0.25">
      <c r="B181" s="100"/>
      <c r="C181" s="108" t="s">
        <v>188</v>
      </c>
      <c r="D181" s="128" t="s">
        <v>9</v>
      </c>
      <c r="E181" s="129">
        <v>20.8</v>
      </c>
      <c r="F181" s="135"/>
    </row>
    <row r="182" spans="2:6" ht="12.5" x14ac:dyDescent="0.25">
      <c r="B182" s="100"/>
      <c r="C182" s="108" t="s">
        <v>189</v>
      </c>
      <c r="D182" s="128" t="s">
        <v>9</v>
      </c>
      <c r="E182" s="129">
        <v>1.55</v>
      </c>
      <c r="F182" s="135"/>
    </row>
    <row r="183" spans="2:6" ht="12.5" x14ac:dyDescent="0.25">
      <c r="B183" s="100"/>
      <c r="C183" s="108" t="s">
        <v>190</v>
      </c>
      <c r="D183" s="128" t="s">
        <v>9</v>
      </c>
      <c r="E183" s="129">
        <v>5</v>
      </c>
      <c r="F183" s="135"/>
    </row>
    <row r="184" spans="2:6" ht="12.5" x14ac:dyDescent="0.25">
      <c r="B184" s="100"/>
      <c r="C184" s="108" t="s">
        <v>191</v>
      </c>
      <c r="D184" s="128" t="s">
        <v>9</v>
      </c>
      <c r="E184" s="129">
        <v>1.1499999999999999</v>
      </c>
      <c r="F184" s="135"/>
    </row>
    <row r="185" spans="2:6" ht="12.5" x14ac:dyDescent="0.25">
      <c r="B185" s="100"/>
      <c r="C185" s="108" t="s">
        <v>192</v>
      </c>
      <c r="D185" s="128" t="s">
        <v>8</v>
      </c>
      <c r="E185" s="129">
        <v>2.1</v>
      </c>
      <c r="F185" s="135"/>
    </row>
    <row r="186" spans="2:6" ht="25" x14ac:dyDescent="0.25">
      <c r="B186" s="100"/>
      <c r="C186" s="108" t="s">
        <v>193</v>
      </c>
      <c r="D186" s="128" t="s">
        <v>8</v>
      </c>
      <c r="E186" s="129">
        <v>4.55</v>
      </c>
      <c r="F186" s="135"/>
    </row>
    <row r="187" spans="2:6" ht="12.5" x14ac:dyDescent="0.25">
      <c r="B187" s="100"/>
      <c r="C187" s="108" t="s">
        <v>194</v>
      </c>
      <c r="D187" s="128" t="s">
        <v>8</v>
      </c>
      <c r="E187" s="129">
        <v>1.6</v>
      </c>
      <c r="F187" s="135"/>
    </row>
    <row r="188" spans="2:6" ht="25" x14ac:dyDescent="0.25">
      <c r="B188" s="100"/>
      <c r="C188" s="108" t="s">
        <v>195</v>
      </c>
      <c r="D188" s="128" t="s">
        <v>8</v>
      </c>
      <c r="E188" s="129">
        <v>2.5</v>
      </c>
      <c r="F188" s="135"/>
    </row>
    <row r="189" spans="2:6" ht="12.5" x14ac:dyDescent="0.25">
      <c r="B189" s="100"/>
      <c r="C189" s="108" t="s">
        <v>196</v>
      </c>
      <c r="D189" s="128" t="s">
        <v>9</v>
      </c>
      <c r="E189" s="129">
        <v>12</v>
      </c>
      <c r="F189" s="135"/>
    </row>
    <row r="190" spans="2:6" ht="12.5" x14ac:dyDescent="0.25">
      <c r="B190" s="100"/>
      <c r="C190" s="108" t="s">
        <v>197</v>
      </c>
      <c r="D190" s="128" t="s">
        <v>8</v>
      </c>
      <c r="E190" s="129">
        <v>1.1499999999999999</v>
      </c>
      <c r="F190" s="135"/>
    </row>
    <row r="191" spans="2:6" ht="12.5" x14ac:dyDescent="0.25">
      <c r="B191" s="100"/>
      <c r="C191" s="108" t="s">
        <v>198</v>
      </c>
      <c r="D191" s="128" t="s">
        <v>8</v>
      </c>
      <c r="E191" s="129">
        <v>1.25</v>
      </c>
      <c r="F191" s="135"/>
    </row>
    <row r="192" spans="2:6" ht="12.5" x14ac:dyDescent="0.25">
      <c r="B192" s="100"/>
      <c r="C192" s="108" t="s">
        <v>199</v>
      </c>
      <c r="D192" s="128" t="s">
        <v>8</v>
      </c>
      <c r="E192" s="129">
        <v>0.9</v>
      </c>
      <c r="F192" s="135"/>
    </row>
    <row r="193" spans="2:12" ht="12.5" x14ac:dyDescent="0.25">
      <c r="B193" s="100"/>
      <c r="C193" s="108" t="s">
        <v>200</v>
      </c>
      <c r="D193" s="128" t="s">
        <v>9</v>
      </c>
      <c r="E193" s="129">
        <v>1.85</v>
      </c>
      <c r="F193" s="135"/>
    </row>
    <row r="194" spans="2:12" ht="25" x14ac:dyDescent="0.25">
      <c r="B194" s="100"/>
      <c r="C194" s="108" t="s">
        <v>201</v>
      </c>
      <c r="D194" s="128" t="s">
        <v>75</v>
      </c>
      <c r="E194" s="129">
        <v>8.1999999999999993</v>
      </c>
      <c r="F194" s="135"/>
    </row>
    <row r="195" spans="2:12" ht="25" x14ac:dyDescent="0.25">
      <c r="B195" s="100"/>
      <c r="C195" s="108" t="s">
        <v>202</v>
      </c>
      <c r="D195" s="128" t="s">
        <v>75</v>
      </c>
      <c r="E195" s="129">
        <v>44</v>
      </c>
      <c r="F195" s="135"/>
    </row>
    <row r="196" spans="2:12" ht="12.5" x14ac:dyDescent="0.25">
      <c r="B196" s="100"/>
      <c r="C196" s="108" t="s">
        <v>203</v>
      </c>
      <c r="D196" s="128" t="s">
        <v>9</v>
      </c>
      <c r="E196" s="129">
        <v>-36.200000000000003</v>
      </c>
      <c r="F196" s="135"/>
    </row>
    <row r="197" spans="2:12" ht="15" customHeight="1" x14ac:dyDescent="0.25">
      <c r="B197" s="100"/>
      <c r="C197" s="108" t="s">
        <v>204</v>
      </c>
      <c r="D197" s="128" t="s">
        <v>76</v>
      </c>
      <c r="E197" s="129">
        <v>8.8000000000000007</v>
      </c>
      <c r="F197" s="136"/>
    </row>
    <row r="198" spans="2:12" ht="13.5" customHeight="1" x14ac:dyDescent="0.25">
      <c r="B198" s="100"/>
      <c r="C198" s="108" t="s">
        <v>205</v>
      </c>
      <c r="D198" s="128" t="s">
        <v>8</v>
      </c>
      <c r="E198" s="129">
        <v>1</v>
      </c>
      <c r="F198" s="133"/>
    </row>
    <row r="199" spans="2:12" ht="15" customHeight="1" x14ac:dyDescent="0.25">
      <c r="B199" s="100"/>
      <c r="C199" s="108" t="s">
        <v>206</v>
      </c>
      <c r="D199" s="128" t="s">
        <v>77</v>
      </c>
      <c r="E199" s="129">
        <v>0.1</v>
      </c>
      <c r="F199" s="135"/>
    </row>
    <row r="200" spans="2:12" ht="15" customHeight="1" x14ac:dyDescent="0.25">
      <c r="B200" s="100"/>
      <c r="C200" s="108" t="s">
        <v>207</v>
      </c>
      <c r="D200" s="128" t="s">
        <v>78</v>
      </c>
      <c r="E200" s="129">
        <v>0.15</v>
      </c>
      <c r="F200" s="135"/>
    </row>
    <row r="201" spans="2:12" ht="12.5" x14ac:dyDescent="0.25">
      <c r="B201" s="100"/>
      <c r="C201" s="109" t="s">
        <v>208</v>
      </c>
      <c r="D201" s="130" t="s">
        <v>9</v>
      </c>
      <c r="E201" s="131">
        <v>1.1499999999999999</v>
      </c>
      <c r="F201" s="134"/>
    </row>
    <row r="202" spans="2:12" ht="14.5" x14ac:dyDescent="0.35">
      <c r="B202" s="98"/>
      <c r="C202" s="98"/>
      <c r="D202" s="98"/>
      <c r="E202" s="98"/>
      <c r="F202" s="98"/>
      <c r="G202" s="98"/>
      <c r="H202" s="98"/>
      <c r="I202" s="98"/>
      <c r="J202" s="98"/>
      <c r="K202" s="99"/>
      <c r="L202" s="99"/>
    </row>
    <row r="203" spans="2:12" ht="13" x14ac:dyDescent="0.25">
      <c r="B203" s="101" t="s">
        <v>10</v>
      </c>
      <c r="C203" s="254" t="s">
        <v>233</v>
      </c>
      <c r="D203" s="254"/>
      <c r="E203" s="254"/>
      <c r="F203" s="254"/>
      <c r="G203" s="254"/>
      <c r="H203" s="254"/>
      <c r="I203" s="254"/>
      <c r="J203" s="254"/>
      <c r="K203" s="254"/>
      <c r="L203" s="254"/>
    </row>
    <row r="204" spans="2:12" ht="12.5" x14ac:dyDescent="0.25">
      <c r="B204" s="100"/>
      <c r="C204" s="253" t="s">
        <v>217</v>
      </c>
      <c r="D204" s="253"/>
      <c r="E204" s="253"/>
      <c r="F204" s="253"/>
      <c r="G204" s="253"/>
      <c r="H204" s="253"/>
      <c r="I204" s="253"/>
      <c r="J204" s="253"/>
      <c r="K204" s="253"/>
      <c r="L204" s="253"/>
    </row>
    <row r="205" spans="2:12" ht="12.5" x14ac:dyDescent="0.25">
      <c r="B205" s="100"/>
      <c r="C205" s="253" t="s">
        <v>216</v>
      </c>
      <c r="D205" s="253"/>
      <c r="E205" s="253"/>
      <c r="F205" s="253"/>
      <c r="G205" s="253"/>
      <c r="H205" s="253"/>
      <c r="I205" s="253"/>
      <c r="J205" s="253"/>
      <c r="K205" s="253"/>
      <c r="L205" s="253"/>
    </row>
    <row r="206" spans="2:12" ht="12.5" x14ac:dyDescent="0.25">
      <c r="B206" s="100"/>
      <c r="C206" s="252" t="s">
        <v>214</v>
      </c>
      <c r="D206" s="252"/>
      <c r="E206" s="252"/>
      <c r="F206" s="252"/>
      <c r="G206" s="252"/>
      <c r="H206" s="252"/>
      <c r="I206" s="252"/>
      <c r="J206" s="252"/>
      <c r="K206" s="252"/>
      <c r="L206" s="252"/>
    </row>
    <row r="207" spans="2:12" ht="13" x14ac:dyDescent="0.25">
      <c r="B207" s="101"/>
      <c r="C207" s="110"/>
      <c r="D207" s="110"/>
      <c r="E207" s="111" t="s">
        <v>128</v>
      </c>
      <c r="F207" s="122">
        <v>2025</v>
      </c>
    </row>
    <row r="208" spans="2:12" ht="12.5" x14ac:dyDescent="0.25">
      <c r="B208" s="100"/>
      <c r="C208" s="105" t="s">
        <v>234</v>
      </c>
      <c r="D208" s="105"/>
      <c r="E208" s="106" t="s">
        <v>209</v>
      </c>
      <c r="F208" s="137" t="str">
        <f>IF(COUNT(F146:F201)&gt;0,1000*(1.0183*SUMPRODUCT($E$146:$E$201,F146:F201)+298+0.315*F146),"")</f>
        <v/>
      </c>
    </row>
    <row r="209" spans="2:12" ht="14.5" x14ac:dyDescent="0.35">
      <c r="B209" s="98"/>
      <c r="C209" s="98"/>
      <c r="D209" s="98"/>
      <c r="E209" s="98"/>
      <c r="F209" s="98"/>
      <c r="G209" s="98"/>
      <c r="H209" s="98"/>
      <c r="I209" s="98"/>
      <c r="J209" s="98"/>
      <c r="K209" s="99"/>
      <c r="L209" s="99"/>
    </row>
  </sheetData>
  <sheetProtection algorithmName="SHA-512" hashValue="cFPdxprZomGJyyFP8tC+9vc3lhldTuseXlCSqxcFNvwCCPbOU7BquCt6brRxtztr5E8zVv9dH+nxPnbMt3CVvA==" saltValue="w3mKBFAEYtRx41O+BgoJKw==" spinCount="100000" sheet="1" objects="1" scenarios="1"/>
  <mergeCells count="123">
    <mergeCell ref="A13:B13"/>
    <mergeCell ref="A14:B14"/>
    <mergeCell ref="A15:B15"/>
    <mergeCell ref="A24:E24"/>
    <mergeCell ref="F24:L24"/>
    <mergeCell ref="B28:C28"/>
    <mergeCell ref="G28:H28"/>
    <mergeCell ref="A1:M3"/>
    <mergeCell ref="A6:E6"/>
    <mergeCell ref="F6:L6"/>
    <mergeCell ref="A10:B10"/>
    <mergeCell ref="A11:B11"/>
    <mergeCell ref="A12:B12"/>
    <mergeCell ref="A4:M4"/>
    <mergeCell ref="A5:M5"/>
    <mergeCell ref="B32:C32"/>
    <mergeCell ref="G32:H32"/>
    <mergeCell ref="B33:C33"/>
    <mergeCell ref="G33:H33"/>
    <mergeCell ref="B34:C34"/>
    <mergeCell ref="G34:H34"/>
    <mergeCell ref="B29:C29"/>
    <mergeCell ref="G29:H29"/>
    <mergeCell ref="B30:C30"/>
    <mergeCell ref="G30:H30"/>
    <mergeCell ref="B31:C31"/>
    <mergeCell ref="G31:H31"/>
    <mergeCell ref="B38:C38"/>
    <mergeCell ref="G38:H38"/>
    <mergeCell ref="G39:H39"/>
    <mergeCell ref="A47:E47"/>
    <mergeCell ref="F47:L47"/>
    <mergeCell ref="B51:E51"/>
    <mergeCell ref="B35:C35"/>
    <mergeCell ref="G35:H35"/>
    <mergeCell ref="B36:C36"/>
    <mergeCell ref="G36:H36"/>
    <mergeCell ref="B37:C37"/>
    <mergeCell ref="G37:H37"/>
    <mergeCell ref="B58:E58"/>
    <mergeCell ref="B59:E59"/>
    <mergeCell ref="B60:E60"/>
    <mergeCell ref="B61:E61"/>
    <mergeCell ref="B62:E62"/>
    <mergeCell ref="B63:E63"/>
    <mergeCell ref="B52:E52"/>
    <mergeCell ref="B53:E53"/>
    <mergeCell ref="B54:E54"/>
    <mergeCell ref="B55:E55"/>
    <mergeCell ref="B56:E56"/>
    <mergeCell ref="B57:E57"/>
    <mergeCell ref="B70:E70"/>
    <mergeCell ref="B71:E71"/>
    <mergeCell ref="A72:G72"/>
    <mergeCell ref="A74:E74"/>
    <mergeCell ref="F74:L74"/>
    <mergeCell ref="B76:C76"/>
    <mergeCell ref="B64:E64"/>
    <mergeCell ref="B65:E65"/>
    <mergeCell ref="B66:E66"/>
    <mergeCell ref="B67:E67"/>
    <mergeCell ref="B68:E68"/>
    <mergeCell ref="B69:E69"/>
    <mergeCell ref="C88:L88"/>
    <mergeCell ref="E89:F89"/>
    <mergeCell ref="C90:D90"/>
    <mergeCell ref="E90:F90"/>
    <mergeCell ref="C92:L92"/>
    <mergeCell ref="C93:L93"/>
    <mergeCell ref="B77:C77"/>
    <mergeCell ref="A81:F81"/>
    <mergeCell ref="G81:K81"/>
    <mergeCell ref="A83:I83"/>
    <mergeCell ref="C86:L86"/>
    <mergeCell ref="C87:L87"/>
    <mergeCell ref="C100:L100"/>
    <mergeCell ref="E101:F101"/>
    <mergeCell ref="C102:D102"/>
    <mergeCell ref="E102:F102"/>
    <mergeCell ref="A106:F106"/>
    <mergeCell ref="G106:L106"/>
    <mergeCell ref="C94:L94"/>
    <mergeCell ref="E95:F95"/>
    <mergeCell ref="C96:D96"/>
    <mergeCell ref="E96:F96"/>
    <mergeCell ref="C98:L98"/>
    <mergeCell ref="C99:L99"/>
    <mergeCell ref="C115:D115"/>
    <mergeCell ref="E115:F115"/>
    <mergeCell ref="C117:L117"/>
    <mergeCell ref="C118:L118"/>
    <mergeCell ref="C119:L119"/>
    <mergeCell ref="E120:F120"/>
    <mergeCell ref="A108:G108"/>
    <mergeCell ref="I108:J108"/>
    <mergeCell ref="C111:L111"/>
    <mergeCell ref="C112:L112"/>
    <mergeCell ref="C113:L113"/>
    <mergeCell ref="E114:F114"/>
    <mergeCell ref="C127:D127"/>
    <mergeCell ref="E127:F127"/>
    <mergeCell ref="A131:F131"/>
    <mergeCell ref="G131:L131"/>
    <mergeCell ref="A133:I133"/>
    <mergeCell ref="C135:L135"/>
    <mergeCell ref="C121:D121"/>
    <mergeCell ref="E121:F121"/>
    <mergeCell ref="C123:L123"/>
    <mergeCell ref="C124:L124"/>
    <mergeCell ref="C125:L125"/>
    <mergeCell ref="E126:F126"/>
    <mergeCell ref="D142:L142"/>
    <mergeCell ref="C143:L143"/>
    <mergeCell ref="C203:L203"/>
    <mergeCell ref="C204:L204"/>
    <mergeCell ref="C205:L205"/>
    <mergeCell ref="C206:L206"/>
    <mergeCell ref="C136:L136"/>
    <mergeCell ref="C137:L137"/>
    <mergeCell ref="C138:L138"/>
    <mergeCell ref="D139:L139"/>
    <mergeCell ref="D140:L140"/>
    <mergeCell ref="D141:L141"/>
  </mergeCells>
  <conditionalFormatting sqref="F146:F201">
    <cfRule type="expression" dxfId="3" priority="3" stopIfTrue="1">
      <formula>U140</formula>
    </cfRule>
  </conditionalFormatting>
  <conditionalFormatting sqref="G90">
    <cfRule type="expression" dxfId="2" priority="4" stopIfTrue="1">
      <formula>W84</formula>
    </cfRule>
  </conditionalFormatting>
  <conditionalFormatting sqref="G96 G115">
    <cfRule type="expression" dxfId="1" priority="2" stopIfTrue="1">
      <formula>W90</formula>
    </cfRule>
  </conditionalFormatting>
  <conditionalFormatting sqref="G121">
    <cfRule type="expression" dxfId="0" priority="1" stopIfTrue="1">
      <formula>W115</formula>
    </cfRule>
  </conditionalFormatting>
  <dataValidations count="1">
    <dataValidation type="decimal" allowBlank="1" showInputMessage="1" showErrorMessage="1" errorTitle="0 &lt; value &lt; 1" error="Values should be between 0 and 1." sqref="G96 G121" xr:uid="{7C3D0998-A15F-4180-83BC-8B945D1513BC}">
      <formula1>0</formula1>
      <formula2>1</formula2>
    </dataValidation>
  </dataValidations>
  <pageMargins left="0.70866141732283472" right="0.70866141732283472" top="0.74803149606299213" bottom="0.74803149606299213" header="0.31496062992125984" footer="0.31496062992125984"/>
  <pageSetup paperSize="9" scale="44" orientation="portrait" r:id="rId1"/>
  <rowBreaks count="1" manualBreakCount="1">
    <brk id="79"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0C763D-67E0-40B1-B666-BABE3D6D1125}">
          <x14:formula1>
            <xm:f>legenda!$C$1:$C$38</xm:f>
          </x14:formula1>
          <xm:sqref>B29:C38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pageSetUpPr fitToPage="1"/>
  </sheetPr>
  <dimension ref="A1:K38"/>
  <sheetViews>
    <sheetView showGridLines="0" workbookViewId="0">
      <selection activeCell="G20" sqref="G20:K20"/>
    </sheetView>
  </sheetViews>
  <sheetFormatPr defaultRowHeight="14.5" x14ac:dyDescent="0.35"/>
  <sheetData>
    <row r="1" spans="1:11" ht="14.5" customHeight="1" x14ac:dyDescent="0.35">
      <c r="A1" s="233" t="s">
        <v>70</v>
      </c>
      <c r="B1" s="234"/>
      <c r="C1" s="234"/>
      <c r="D1" s="234"/>
      <c r="E1" s="234"/>
      <c r="F1" s="234"/>
      <c r="G1" s="234"/>
      <c r="H1" s="234"/>
      <c r="I1" s="234"/>
      <c r="J1" s="235"/>
    </row>
    <row r="2" spans="1:11" ht="14.5" customHeight="1" thickBot="1" x14ac:dyDescent="0.4">
      <c r="A2" s="239"/>
      <c r="B2" s="240"/>
      <c r="C2" s="240"/>
      <c r="D2" s="240"/>
      <c r="E2" s="240"/>
      <c r="F2" s="240"/>
      <c r="G2" s="240"/>
      <c r="H2" s="240"/>
      <c r="I2" s="240"/>
      <c r="J2" s="241"/>
    </row>
    <row r="3" spans="1:11" ht="15" customHeight="1" x14ac:dyDescent="0.35">
      <c r="A3" s="89"/>
      <c r="B3" s="89"/>
      <c r="C3" s="89"/>
      <c r="D3" s="89"/>
      <c r="E3" s="89"/>
      <c r="F3" s="89"/>
      <c r="G3" s="89"/>
      <c r="H3" s="89"/>
      <c r="I3" s="89"/>
      <c r="J3" s="89"/>
    </row>
    <row r="4" spans="1:11" ht="15" customHeight="1" x14ac:dyDescent="0.35">
      <c r="A4" s="89"/>
      <c r="B4" s="89"/>
      <c r="C4" s="89"/>
      <c r="D4" s="89"/>
      <c r="E4" s="89"/>
      <c r="F4" s="89"/>
      <c r="G4" s="89"/>
      <c r="H4" s="89"/>
      <c r="I4" s="89"/>
      <c r="J4" s="89"/>
    </row>
    <row r="5" spans="1:11" ht="15" customHeight="1" x14ac:dyDescent="0.35">
      <c r="A5" s="89"/>
      <c r="B5" s="89"/>
      <c r="C5" s="89"/>
      <c r="D5" s="89"/>
      <c r="E5" s="89"/>
      <c r="F5" s="89"/>
      <c r="G5" s="89"/>
      <c r="H5" s="89"/>
      <c r="I5" s="89"/>
      <c r="J5" s="89"/>
    </row>
    <row r="6" spans="1:11" ht="15" customHeight="1" x14ac:dyDescent="0.35">
      <c r="A6" s="89"/>
      <c r="B6" s="89"/>
      <c r="C6" s="89"/>
      <c r="D6" s="89"/>
      <c r="E6" s="89"/>
      <c r="F6" s="89"/>
      <c r="G6" s="89"/>
      <c r="H6" s="89"/>
      <c r="I6" s="89"/>
      <c r="J6" s="89"/>
    </row>
    <row r="7" spans="1:11" x14ac:dyDescent="0.35">
      <c r="A7" s="71"/>
      <c r="B7" s="71"/>
      <c r="C7" s="71"/>
      <c r="D7" s="71"/>
      <c r="E7" s="71"/>
      <c r="F7" s="71"/>
      <c r="G7" s="71"/>
      <c r="H7" s="71"/>
      <c r="I7" s="71"/>
      <c r="J7" s="70"/>
    </row>
    <row r="8" spans="1:11" ht="15.75" customHeight="1" x14ac:dyDescent="0.35">
      <c r="A8" s="71"/>
      <c r="B8" s="298" t="s">
        <v>50</v>
      </c>
      <c r="C8" s="298"/>
      <c r="D8" s="298"/>
      <c r="E8" s="298"/>
      <c r="F8" s="299"/>
      <c r="G8" s="302" t="s">
        <v>15</v>
      </c>
      <c r="H8" s="298"/>
      <c r="I8" s="299"/>
      <c r="J8" s="286" t="s">
        <v>241</v>
      </c>
      <c r="K8" s="287"/>
    </row>
    <row r="9" spans="1:11" x14ac:dyDescent="0.35">
      <c r="A9" s="71"/>
      <c r="B9" s="300"/>
      <c r="C9" s="301"/>
      <c r="D9" s="301"/>
      <c r="E9" s="301"/>
      <c r="F9" s="301"/>
      <c r="G9" s="301"/>
      <c r="H9" s="301"/>
      <c r="I9" s="301"/>
      <c r="J9" s="290"/>
      <c r="K9" s="291"/>
    </row>
    <row r="10" spans="1:11" x14ac:dyDescent="0.35">
      <c r="A10" s="71"/>
      <c r="B10" s="282"/>
      <c r="C10" s="283"/>
      <c r="D10" s="283"/>
      <c r="E10" s="283"/>
      <c r="F10" s="283"/>
      <c r="G10" s="283"/>
      <c r="H10" s="283"/>
      <c r="I10" s="283"/>
      <c r="J10" s="292"/>
      <c r="K10" s="293"/>
    </row>
    <row r="11" spans="1:11" x14ac:dyDescent="0.35">
      <c r="A11" s="71"/>
      <c r="B11" s="282"/>
      <c r="C11" s="283"/>
      <c r="D11" s="283"/>
      <c r="E11" s="283"/>
      <c r="F11" s="283"/>
      <c r="G11" s="283"/>
      <c r="H11" s="283"/>
      <c r="I11" s="283"/>
      <c r="J11" s="292"/>
      <c r="K11" s="293"/>
    </row>
    <row r="12" spans="1:11" x14ac:dyDescent="0.35">
      <c r="A12" s="71"/>
      <c r="B12" s="282"/>
      <c r="C12" s="283"/>
      <c r="D12" s="283"/>
      <c r="E12" s="283"/>
      <c r="F12" s="283"/>
      <c r="G12" s="283"/>
      <c r="H12" s="283"/>
      <c r="I12" s="283"/>
      <c r="J12" s="294"/>
      <c r="K12" s="295"/>
    </row>
    <row r="13" spans="1:11" x14ac:dyDescent="0.35">
      <c r="A13" s="71"/>
      <c r="B13" s="282"/>
      <c r="C13" s="283"/>
      <c r="D13" s="283"/>
      <c r="E13" s="283"/>
      <c r="F13" s="283"/>
      <c r="G13" s="283"/>
      <c r="H13" s="283"/>
      <c r="I13" s="283"/>
      <c r="J13" s="292"/>
      <c r="K13" s="293"/>
    </row>
    <row r="14" spans="1:11" x14ac:dyDescent="0.35">
      <c r="A14" s="71"/>
      <c r="B14" s="282"/>
      <c r="C14" s="283"/>
      <c r="D14" s="283"/>
      <c r="E14" s="283"/>
      <c r="F14" s="283"/>
      <c r="G14" s="283"/>
      <c r="H14" s="283"/>
      <c r="I14" s="283"/>
      <c r="J14" s="292"/>
      <c r="K14" s="293"/>
    </row>
    <row r="15" spans="1:11" x14ac:dyDescent="0.35">
      <c r="A15" s="71"/>
      <c r="B15" s="282"/>
      <c r="C15" s="283"/>
      <c r="D15" s="283"/>
      <c r="E15" s="283"/>
      <c r="F15" s="283"/>
      <c r="G15" s="283"/>
      <c r="H15" s="283"/>
      <c r="I15" s="283"/>
      <c r="J15" s="292"/>
      <c r="K15" s="293"/>
    </row>
    <row r="16" spans="1:11" x14ac:dyDescent="0.35">
      <c r="A16" s="71"/>
      <c r="B16" s="282"/>
      <c r="C16" s="283"/>
      <c r="D16" s="283"/>
      <c r="E16" s="283"/>
      <c r="F16" s="283"/>
      <c r="G16" s="283"/>
      <c r="H16" s="283"/>
      <c r="I16" s="283"/>
      <c r="J16" s="292"/>
      <c r="K16" s="293"/>
    </row>
    <row r="17" spans="1:11" x14ac:dyDescent="0.35">
      <c r="A17" s="71"/>
      <c r="B17" s="282"/>
      <c r="C17" s="283"/>
      <c r="D17" s="283"/>
      <c r="E17" s="283"/>
      <c r="F17" s="283"/>
      <c r="G17" s="283"/>
      <c r="H17" s="283"/>
      <c r="I17" s="283"/>
      <c r="J17" s="292"/>
      <c r="K17" s="293"/>
    </row>
    <row r="18" spans="1:11" x14ac:dyDescent="0.35">
      <c r="A18" s="71"/>
      <c r="B18" s="282"/>
      <c r="C18" s="283"/>
      <c r="D18" s="283"/>
      <c r="E18" s="283"/>
      <c r="F18" s="283"/>
      <c r="G18" s="283"/>
      <c r="H18" s="283"/>
      <c r="I18" s="283"/>
      <c r="J18" s="296"/>
      <c r="K18" s="297"/>
    </row>
    <row r="19" spans="1:11" ht="15.75" customHeight="1" x14ac:dyDescent="0.35">
      <c r="A19" s="71"/>
      <c r="B19" s="284" t="s">
        <v>51</v>
      </c>
      <c r="C19" s="285"/>
      <c r="D19" s="285"/>
      <c r="E19" s="285"/>
      <c r="F19" s="285"/>
      <c r="G19" s="288">
        <f>SUM(G9:G18)</f>
        <v>0</v>
      </c>
      <c r="H19" s="289"/>
      <c r="I19" s="289"/>
      <c r="J19" s="289"/>
      <c r="K19" s="289"/>
    </row>
    <row r="20" spans="1:11" x14ac:dyDescent="0.35">
      <c r="A20" s="71"/>
      <c r="B20" s="284" t="s">
        <v>242</v>
      </c>
      <c r="C20" s="285"/>
      <c r="D20" s="285"/>
      <c r="E20" s="285"/>
      <c r="F20" s="285"/>
      <c r="G20" s="288">
        <f>SUM(J9:J18)</f>
        <v>0</v>
      </c>
      <c r="H20" s="289"/>
      <c r="I20" s="289"/>
      <c r="J20" s="289"/>
      <c r="K20" s="289"/>
    </row>
    <row r="21" spans="1:11" x14ac:dyDescent="0.35">
      <c r="A21" s="70"/>
      <c r="B21" s="70"/>
      <c r="C21" s="70"/>
      <c r="D21" s="70"/>
      <c r="E21" s="70"/>
      <c r="F21" s="70"/>
      <c r="G21" s="70"/>
      <c r="H21" s="70"/>
      <c r="I21" s="70"/>
      <c r="J21" s="70"/>
    </row>
    <row r="22" spans="1:11" x14ac:dyDescent="0.35">
      <c r="A22" s="70"/>
      <c r="B22" s="70"/>
      <c r="C22" s="70"/>
      <c r="D22" s="70"/>
      <c r="E22" s="70"/>
      <c r="F22" s="70"/>
      <c r="G22" s="70"/>
      <c r="H22" s="70"/>
      <c r="I22" s="70"/>
      <c r="J22" s="70"/>
    </row>
    <row r="23" spans="1:11" x14ac:dyDescent="0.35">
      <c r="A23" s="70"/>
      <c r="B23" s="70"/>
      <c r="C23" s="70"/>
      <c r="D23" s="70"/>
      <c r="E23" s="70"/>
      <c r="F23" s="70"/>
      <c r="G23" s="70"/>
      <c r="H23" s="70"/>
      <c r="I23" s="70"/>
      <c r="J23" s="70"/>
    </row>
    <row r="24" spans="1:11" x14ac:dyDescent="0.35">
      <c r="A24" s="70"/>
      <c r="B24" s="70"/>
      <c r="C24" s="70"/>
      <c r="D24" s="70"/>
      <c r="E24" s="70"/>
      <c r="F24" s="70"/>
      <c r="G24" s="70"/>
      <c r="H24" s="70"/>
      <c r="I24" s="70"/>
      <c r="J24" s="70"/>
    </row>
    <row r="25" spans="1:11" x14ac:dyDescent="0.35">
      <c r="A25" s="70"/>
      <c r="B25" s="70"/>
      <c r="C25" s="70"/>
      <c r="D25" s="70"/>
      <c r="E25" s="70"/>
      <c r="F25" s="70"/>
      <c r="G25" s="70"/>
      <c r="H25" s="70"/>
      <c r="I25" s="70"/>
      <c r="J25" s="70"/>
    </row>
    <row r="26" spans="1:11" x14ac:dyDescent="0.35">
      <c r="A26" s="70"/>
      <c r="B26" s="70"/>
      <c r="C26" s="70"/>
      <c r="D26" s="70"/>
      <c r="E26" s="70"/>
      <c r="F26" s="70"/>
      <c r="G26" s="70"/>
      <c r="H26" s="70"/>
      <c r="I26" s="70"/>
      <c r="J26" s="70"/>
    </row>
    <row r="27" spans="1:11" x14ac:dyDescent="0.35">
      <c r="A27" s="70"/>
      <c r="B27" s="70"/>
      <c r="C27" s="70"/>
      <c r="D27" s="70"/>
      <c r="E27" s="70"/>
      <c r="F27" s="70"/>
      <c r="G27" s="70"/>
      <c r="H27" s="70"/>
      <c r="I27" s="70"/>
      <c r="J27" s="70"/>
    </row>
    <row r="28" spans="1:11" x14ac:dyDescent="0.35">
      <c r="A28" s="70"/>
      <c r="B28" s="70"/>
      <c r="C28" s="70"/>
      <c r="D28" s="70"/>
      <c r="E28" s="70"/>
      <c r="F28" s="70"/>
      <c r="G28" s="70"/>
      <c r="H28" s="70"/>
      <c r="I28" s="70"/>
      <c r="J28" s="70"/>
    </row>
    <row r="29" spans="1:11" x14ac:dyDescent="0.35">
      <c r="A29" s="70"/>
      <c r="B29" s="70"/>
      <c r="C29" s="70"/>
      <c r="D29" s="70"/>
      <c r="E29" s="70"/>
      <c r="F29" s="70"/>
      <c r="G29" s="70"/>
      <c r="H29" s="70"/>
      <c r="I29" s="70"/>
      <c r="J29" s="70"/>
    </row>
    <row r="30" spans="1:11" x14ac:dyDescent="0.35">
      <c r="A30" s="70"/>
      <c r="B30" s="70"/>
      <c r="C30" s="70"/>
      <c r="D30" s="70"/>
      <c r="E30" s="70"/>
      <c r="F30" s="70"/>
      <c r="G30" s="70"/>
      <c r="H30" s="70"/>
      <c r="I30" s="70"/>
      <c r="J30" s="70"/>
    </row>
    <row r="31" spans="1:11" x14ac:dyDescent="0.35">
      <c r="A31" s="70"/>
      <c r="B31" s="70"/>
      <c r="C31" s="70"/>
      <c r="D31" s="70"/>
      <c r="E31" s="70"/>
      <c r="F31" s="70"/>
      <c r="G31" s="70"/>
      <c r="H31" s="70"/>
      <c r="I31" s="70"/>
      <c r="J31" s="70"/>
    </row>
    <row r="32" spans="1:11" x14ac:dyDescent="0.35">
      <c r="A32" s="70"/>
      <c r="B32" s="70"/>
      <c r="C32" s="70"/>
      <c r="D32" s="70"/>
      <c r="E32" s="70"/>
      <c r="F32" s="70"/>
      <c r="G32" s="70"/>
      <c r="H32" s="70"/>
      <c r="I32" s="70"/>
      <c r="J32" s="70"/>
    </row>
    <row r="33" spans="1:10" x14ac:dyDescent="0.35">
      <c r="A33" s="70"/>
      <c r="B33" s="70"/>
      <c r="C33" s="70"/>
      <c r="D33" s="70"/>
      <c r="E33" s="70"/>
      <c r="F33" s="70"/>
      <c r="G33" s="70"/>
      <c r="H33" s="70"/>
      <c r="I33" s="70"/>
      <c r="J33" s="70"/>
    </row>
    <row r="34" spans="1:10" x14ac:dyDescent="0.35">
      <c r="A34" s="70"/>
      <c r="B34" s="70"/>
      <c r="C34" s="70"/>
      <c r="D34" s="70"/>
      <c r="E34" s="70"/>
      <c r="F34" s="70"/>
      <c r="G34" s="70"/>
      <c r="H34" s="70"/>
      <c r="I34" s="70"/>
      <c r="J34" s="70"/>
    </row>
    <row r="35" spans="1:10" x14ac:dyDescent="0.35">
      <c r="A35" s="70"/>
      <c r="B35" s="70"/>
      <c r="C35" s="70"/>
      <c r="D35" s="70"/>
      <c r="E35" s="70"/>
      <c r="F35" s="70"/>
      <c r="G35" s="70"/>
      <c r="H35" s="70"/>
      <c r="I35" s="70"/>
      <c r="J35" s="70"/>
    </row>
    <row r="36" spans="1:10" x14ac:dyDescent="0.35">
      <c r="A36" s="70"/>
      <c r="B36" s="70"/>
      <c r="C36" s="70"/>
      <c r="D36" s="70"/>
      <c r="E36" s="70"/>
      <c r="F36" s="70"/>
      <c r="G36" s="70"/>
      <c r="H36" s="70"/>
      <c r="I36" s="70"/>
      <c r="J36" s="70"/>
    </row>
    <row r="37" spans="1:10" x14ac:dyDescent="0.35">
      <c r="A37" s="70"/>
      <c r="B37" s="70"/>
      <c r="C37" s="70"/>
      <c r="D37" s="70"/>
      <c r="E37" s="70"/>
      <c r="F37" s="70"/>
      <c r="G37" s="70"/>
      <c r="H37" s="70"/>
      <c r="I37" s="70"/>
      <c r="J37" s="70"/>
    </row>
    <row r="38" spans="1:10" x14ac:dyDescent="0.35">
      <c r="A38" s="70"/>
      <c r="B38" s="70"/>
      <c r="C38" s="70"/>
      <c r="D38" s="70"/>
      <c r="E38" s="70"/>
      <c r="F38" s="70"/>
      <c r="G38" s="70"/>
      <c r="H38" s="70"/>
      <c r="I38" s="70"/>
      <c r="J38" s="70"/>
    </row>
  </sheetData>
  <sheetProtection algorithmName="SHA-512" hashValue="irFdN7kAwdM7+FBMAb5kb4a0YrCkSbG/wCTZp/lXwBoNWVTGxAcUID3B4ETIilAbAGLnqAqpVC0llebpuxrz3A==" saltValue="nCAMEXhCMZf4yh+6FWqRVg==" spinCount="100000" sheet="1" objects="1" scenarios="1"/>
  <mergeCells count="38">
    <mergeCell ref="A1:J2"/>
    <mergeCell ref="B19:F19"/>
    <mergeCell ref="G18:I18"/>
    <mergeCell ref="G8:I8"/>
    <mergeCell ref="G9:I9"/>
    <mergeCell ref="G10:I10"/>
    <mergeCell ref="G11:I11"/>
    <mergeCell ref="G12:I12"/>
    <mergeCell ref="G13:I13"/>
    <mergeCell ref="G14:I14"/>
    <mergeCell ref="G15:I15"/>
    <mergeCell ref="G16:I16"/>
    <mergeCell ref="G17:I17"/>
    <mergeCell ref="B14:F14"/>
    <mergeCell ref="B15:F15"/>
    <mergeCell ref="B18:F18"/>
    <mergeCell ref="B16:F16"/>
    <mergeCell ref="B8:F8"/>
    <mergeCell ref="B9:F9"/>
    <mergeCell ref="B10:F10"/>
    <mergeCell ref="B11:F11"/>
    <mergeCell ref="B12:F12"/>
    <mergeCell ref="B17:F17"/>
    <mergeCell ref="B13:F13"/>
    <mergeCell ref="B20:F20"/>
    <mergeCell ref="J8:K8"/>
    <mergeCell ref="G19:K19"/>
    <mergeCell ref="G20:K20"/>
    <mergeCell ref="J9:K9"/>
    <mergeCell ref="J10:K10"/>
    <mergeCell ref="J11:K11"/>
    <mergeCell ref="J12:K12"/>
    <mergeCell ref="J13:K13"/>
    <mergeCell ref="J14:K14"/>
    <mergeCell ref="J15:K15"/>
    <mergeCell ref="J16:K16"/>
    <mergeCell ref="J17:K17"/>
    <mergeCell ref="J18:K18"/>
  </mergeCells>
  <pageMargins left="0.7" right="0.7" top="0.78740157499999996" bottom="0.78740157499999996" header="0.3" footer="0.3"/>
  <pageSetup paperSize="9" fitToHeight="0"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dimension ref="A1:K40"/>
  <sheetViews>
    <sheetView topLeftCell="A5" zoomScale="80" zoomScaleNormal="80" workbookViewId="0">
      <selection activeCell="A27" sqref="A27"/>
    </sheetView>
  </sheetViews>
  <sheetFormatPr defaultColWidth="9.1796875" defaultRowHeight="10.5" x14ac:dyDescent="0.25"/>
  <cols>
    <col min="1" max="1" width="35.7265625" style="1" bestFit="1" customWidth="1"/>
    <col min="2" max="2" width="7.81640625" style="1" bestFit="1" customWidth="1"/>
    <col min="3" max="3" width="9.1796875" style="1"/>
    <col min="4" max="4" width="13.1796875" style="1" bestFit="1" customWidth="1"/>
    <col min="5" max="7" width="9.1796875" style="1"/>
    <col min="8" max="8" width="9.1796875" style="1" customWidth="1"/>
    <col min="9" max="16384" width="9.1796875" style="1"/>
  </cols>
  <sheetData>
    <row r="1" spans="1:11" ht="65.5" thickBot="1" x14ac:dyDescent="0.3">
      <c r="C1" s="115" t="s">
        <v>85</v>
      </c>
      <c r="D1" s="147">
        <f>0.904*(1-0.0109)^(K1-2021)</f>
        <v>0.86522535537583378</v>
      </c>
      <c r="E1" s="2" t="s">
        <v>14</v>
      </c>
      <c r="F1" s="2">
        <v>2.4609999999999999</v>
      </c>
      <c r="G1" s="6">
        <v>1711</v>
      </c>
      <c r="H1" s="3" t="s">
        <v>81</v>
      </c>
      <c r="I1" s="3">
        <v>2.2800000000000001E-2</v>
      </c>
      <c r="K1" s="1">
        <v>2025</v>
      </c>
    </row>
    <row r="2" spans="1:11" ht="65.5" thickBot="1" x14ac:dyDescent="0.3">
      <c r="A2" s="1" t="s">
        <v>6</v>
      </c>
      <c r="B2" s="1" t="s">
        <v>0</v>
      </c>
      <c r="C2" s="116" t="s">
        <v>86</v>
      </c>
      <c r="D2" s="148">
        <f>0.329*(1-0.0109)^(K1-2021)</f>
        <v>0.31488843132593952</v>
      </c>
      <c r="E2" s="2" t="s">
        <v>14</v>
      </c>
      <c r="F2" s="3">
        <v>1.954</v>
      </c>
      <c r="G2" s="6">
        <v>1711</v>
      </c>
      <c r="H2" s="3" t="s">
        <v>13</v>
      </c>
      <c r="I2" s="3">
        <v>6.84</v>
      </c>
    </row>
    <row r="3" spans="1:11" ht="65.5" thickBot="1" x14ac:dyDescent="0.3">
      <c r="A3" s="118" t="s">
        <v>112</v>
      </c>
      <c r="B3" s="1">
        <v>1411</v>
      </c>
      <c r="C3" s="116" t="s">
        <v>87</v>
      </c>
      <c r="D3" s="148">
        <f>0.443*(1-0.0109)^(K1-2021)</f>
        <v>0.42399870844191856</v>
      </c>
      <c r="E3" s="2" t="s">
        <v>14</v>
      </c>
      <c r="F3" s="4">
        <v>11.87</v>
      </c>
      <c r="G3" s="6">
        <v>1711</v>
      </c>
      <c r="H3" s="4" t="s">
        <v>80</v>
      </c>
      <c r="I3" s="4">
        <v>0.187</v>
      </c>
    </row>
    <row r="4" spans="1:11" ht="39.5" thickBot="1" x14ac:dyDescent="0.3">
      <c r="A4" s="119" t="s">
        <v>113</v>
      </c>
      <c r="B4" s="1">
        <v>2442</v>
      </c>
      <c r="C4" s="116" t="s">
        <v>83</v>
      </c>
      <c r="D4" s="148">
        <f>0.443*(1-0.0109)^(K1-2021)</f>
        <v>0.42399870844191856</v>
      </c>
      <c r="E4" s="2" t="s">
        <v>14</v>
      </c>
      <c r="F4" s="3">
        <v>60</v>
      </c>
      <c r="G4" s="6">
        <v>1711</v>
      </c>
      <c r="H4" s="3" t="s">
        <v>79</v>
      </c>
      <c r="I4" s="3">
        <v>0.28199999999999997</v>
      </c>
    </row>
    <row r="5" spans="1:11" ht="104.5" thickBot="1" x14ac:dyDescent="0.3">
      <c r="A5" s="119" t="s">
        <v>114</v>
      </c>
      <c r="B5" s="1">
        <v>2013</v>
      </c>
      <c r="C5" s="115" t="s">
        <v>84</v>
      </c>
      <c r="D5" s="147">
        <f>0.26*(1-0.0109)^(K1-2021)</f>
        <v>0.2488480004399522</v>
      </c>
      <c r="E5" s="2" t="s">
        <v>14</v>
      </c>
      <c r="F5" s="4">
        <v>6.2</v>
      </c>
      <c r="G5" s="6">
        <v>1711</v>
      </c>
      <c r="H5" s="3" t="s">
        <v>41</v>
      </c>
      <c r="I5" s="3">
        <v>0.215</v>
      </c>
    </row>
    <row r="6" spans="1:11" ht="88.5" customHeight="1" thickBot="1" x14ac:dyDescent="0.3">
      <c r="A6" s="119" t="s">
        <v>2</v>
      </c>
      <c r="B6" s="1">
        <v>2443</v>
      </c>
      <c r="C6" s="116" t="s">
        <v>88</v>
      </c>
      <c r="D6" s="148">
        <f>0.39*(1-0.0109)^(K1-2021)</f>
        <v>0.37327200065992827</v>
      </c>
      <c r="E6" s="3" t="s">
        <v>14</v>
      </c>
      <c r="F6" s="3">
        <v>0.70199999999999996</v>
      </c>
      <c r="G6" s="6">
        <v>1711</v>
      </c>
      <c r="H6" s="4" t="s">
        <v>42</v>
      </c>
      <c r="I6" s="4">
        <v>0.26800000000000002</v>
      </c>
    </row>
    <row r="7" spans="1:11" ht="26.5" thickBot="1" x14ac:dyDescent="0.3">
      <c r="A7" s="119" t="s">
        <v>115</v>
      </c>
      <c r="B7" s="1">
        <v>1711</v>
      </c>
      <c r="C7" s="116" t="s">
        <v>89</v>
      </c>
      <c r="D7" s="148">
        <f>0.801*(1-0.0109)^(K1-2021)</f>
        <v>0.76664326289385276</v>
      </c>
      <c r="E7" s="4" t="s">
        <v>14</v>
      </c>
      <c r="F7" s="4">
        <v>0.03</v>
      </c>
      <c r="G7" s="6">
        <v>1712</v>
      </c>
      <c r="H7" s="4" t="s">
        <v>82</v>
      </c>
      <c r="I7" s="4">
        <v>0.53600000000000003</v>
      </c>
    </row>
    <row r="8" spans="1:11" ht="39.5" thickBot="1" x14ac:dyDescent="0.3">
      <c r="A8" s="119" t="s">
        <v>3</v>
      </c>
      <c r="B8" s="1">
        <v>1712</v>
      </c>
      <c r="C8" s="116" t="s">
        <v>90</v>
      </c>
      <c r="D8" s="148">
        <f>0.645*(1-0.0109)^(K1-2021)</f>
        <v>0.61733446262988145</v>
      </c>
      <c r="E8" s="3" t="s">
        <v>14</v>
      </c>
      <c r="F8" s="3">
        <v>0.52700000000000002</v>
      </c>
      <c r="G8" s="6">
        <v>1712</v>
      </c>
      <c r="H8" s="1" t="s">
        <v>219</v>
      </c>
      <c r="I8" s="1">
        <v>1.4850000000000001</v>
      </c>
    </row>
    <row r="9" spans="1:11" ht="39.5" thickBot="1" x14ac:dyDescent="0.3">
      <c r="A9" s="119" t="s">
        <v>4</v>
      </c>
      <c r="B9" s="1">
        <v>2410</v>
      </c>
      <c r="C9" s="115" t="s">
        <v>91</v>
      </c>
      <c r="D9" s="147">
        <f>0.538*(1-0.0109)^(K1-2021)</f>
        <v>0.51492393937190106</v>
      </c>
      <c r="E9" s="4" t="s">
        <v>14</v>
      </c>
      <c r="F9" s="4">
        <v>0.51200000000000001</v>
      </c>
      <c r="G9" s="6">
        <v>1712</v>
      </c>
    </row>
    <row r="10" spans="1:11" ht="28.5" thickBot="1" x14ac:dyDescent="0.3">
      <c r="A10" s="119" t="s">
        <v>116</v>
      </c>
      <c r="B10" s="1">
        <v>1920</v>
      </c>
      <c r="C10" s="116" t="s">
        <v>92</v>
      </c>
      <c r="D10" s="148">
        <f>0.925*(1-0.0109)^(K1-2021)</f>
        <v>0.88532461694982989</v>
      </c>
      <c r="E10" s="3" t="s">
        <v>14</v>
      </c>
      <c r="F10" s="3">
        <v>1.619</v>
      </c>
      <c r="G10" s="6">
        <v>1712</v>
      </c>
    </row>
    <row r="11" spans="1:11" ht="52.5" thickBot="1" x14ac:dyDescent="0.3">
      <c r="A11" s="119" t="s">
        <v>117</v>
      </c>
      <c r="B11" s="1">
        <v>2444</v>
      </c>
      <c r="C11" s="116" t="s">
        <v>93</v>
      </c>
      <c r="D11" s="148">
        <f>0.26*(1-0.0109)^(K1-2021)</f>
        <v>0.2488480004399522</v>
      </c>
      <c r="E11" s="4" t="s">
        <v>14</v>
      </c>
      <c r="F11" s="4">
        <v>3.5999999999999997E-2</v>
      </c>
      <c r="G11" s="6">
        <v>1712</v>
      </c>
    </row>
    <row r="12" spans="1:11" ht="28.5" thickBot="1" x14ac:dyDescent="0.3">
      <c r="A12" s="119" t="s">
        <v>118</v>
      </c>
      <c r="B12" s="1">
        <v>2445</v>
      </c>
      <c r="C12" s="116" t="s">
        <v>94</v>
      </c>
      <c r="D12" s="148">
        <f>0.268*(1-0.0109)^(K1-2021)</f>
        <v>0.25650486199195072</v>
      </c>
      <c r="E12" s="3" t="s">
        <v>14</v>
      </c>
      <c r="F12" s="3">
        <v>0.28299999999999997</v>
      </c>
      <c r="G12" s="6">
        <v>1712</v>
      </c>
    </row>
    <row r="13" spans="1:11" ht="26.5" thickBot="1" x14ac:dyDescent="0.35">
      <c r="A13" s="120" t="s">
        <v>119</v>
      </c>
      <c r="B13" s="1">
        <v>20164015</v>
      </c>
      <c r="C13" s="115" t="s">
        <v>95</v>
      </c>
      <c r="D13" s="147">
        <f>0.403*(1-0.0109)^(K1-2021)</f>
        <v>0.38571440068192592</v>
      </c>
      <c r="E13" s="4" t="s">
        <v>14</v>
      </c>
      <c r="F13" s="4">
        <v>0.35199999999999998</v>
      </c>
      <c r="G13" s="6">
        <v>1712</v>
      </c>
    </row>
    <row r="14" spans="1:11" ht="26.5" thickBot="1" x14ac:dyDescent="0.35">
      <c r="A14" s="120" t="s">
        <v>120</v>
      </c>
      <c r="B14" s="1">
        <v>2451</v>
      </c>
      <c r="C14" s="116" t="s">
        <v>96</v>
      </c>
      <c r="D14" s="148">
        <f>0.056*(1-0.0109)^(K1-2021)</f>
        <v>5.3598030863989704E-2</v>
      </c>
      <c r="E14" s="3" t="s">
        <v>14</v>
      </c>
      <c r="F14" s="3">
        <v>8.5399999999999991</v>
      </c>
      <c r="G14" s="6">
        <v>2013</v>
      </c>
    </row>
    <row r="15" spans="1:11" ht="14.5" thickBot="1" x14ac:dyDescent="0.3">
      <c r="A15" s="121" t="s">
        <v>121</v>
      </c>
      <c r="B15" s="1">
        <v>23141210</v>
      </c>
      <c r="C15" s="116" t="s">
        <v>97</v>
      </c>
      <c r="D15" s="148">
        <f>1.846*(1-0.0109)^(K1-2021)</f>
        <v>1.7668208031236605</v>
      </c>
      <c r="E15" s="4" t="s">
        <v>14</v>
      </c>
      <c r="F15" s="4">
        <v>2.76</v>
      </c>
      <c r="G15" s="6">
        <v>2013</v>
      </c>
    </row>
    <row r="16" spans="1:11" ht="39.5" thickBot="1" x14ac:dyDescent="0.35">
      <c r="A16" s="120" t="s">
        <v>122</v>
      </c>
      <c r="B16" s="1">
        <v>23141230</v>
      </c>
      <c r="C16" s="116" t="s">
        <v>99</v>
      </c>
      <c r="D16" s="148">
        <f>11.87*(1-0.0109)^(K1-2021)</f>
        <v>11.360868327777816</v>
      </c>
      <c r="E16" s="3" t="s">
        <v>14</v>
      </c>
      <c r="F16" s="3">
        <v>3.85</v>
      </c>
      <c r="G16" s="6">
        <v>2013</v>
      </c>
    </row>
    <row r="17" spans="1:7" ht="14.5" thickBot="1" x14ac:dyDescent="0.3">
      <c r="A17" s="121" t="s">
        <v>123</v>
      </c>
      <c r="B17" s="1">
        <v>20111150</v>
      </c>
      <c r="C17" s="115" t="s">
        <v>98</v>
      </c>
      <c r="D17" s="147">
        <f>60*(1-0.0109)^(K1-2021)</f>
        <v>57.426461639988965</v>
      </c>
      <c r="E17" s="4" t="s">
        <v>14</v>
      </c>
      <c r="F17" s="4">
        <v>14.256</v>
      </c>
      <c r="G17" s="6">
        <v>2013</v>
      </c>
    </row>
    <row r="18" spans="1:7" ht="26.5" thickBot="1" x14ac:dyDescent="0.35">
      <c r="A18" s="120" t="s">
        <v>124</v>
      </c>
      <c r="B18" s="1">
        <v>20111290</v>
      </c>
      <c r="C18" s="116" t="s">
        <v>100</v>
      </c>
      <c r="D18" s="148">
        <f>6.2*(1-0.0109)^(K1-2021)</f>
        <v>5.9340677027988598</v>
      </c>
      <c r="E18" s="3" t="s">
        <v>14</v>
      </c>
      <c r="F18" s="3">
        <v>0.22500000000000001</v>
      </c>
      <c r="G18" s="6">
        <v>2013</v>
      </c>
    </row>
    <row r="19" spans="1:7" ht="15.75" customHeight="1" thickBot="1" x14ac:dyDescent="0.35">
      <c r="A19" s="120" t="s">
        <v>243</v>
      </c>
      <c r="B19" s="1">
        <v>729</v>
      </c>
      <c r="C19" s="139" t="s">
        <v>219</v>
      </c>
      <c r="D19" s="116"/>
      <c r="E19" s="3" t="s">
        <v>14</v>
      </c>
      <c r="F19" s="3"/>
      <c r="G19" s="6">
        <v>2013</v>
      </c>
    </row>
    <row r="20" spans="1:7" ht="14.5" thickBot="1" x14ac:dyDescent="0.35">
      <c r="A20" s="120" t="s">
        <v>244</v>
      </c>
      <c r="B20" s="1">
        <v>710</v>
      </c>
      <c r="C20" s="117" t="s">
        <v>101</v>
      </c>
      <c r="D20" s="146">
        <f>0.03385*(1-0.006)^(K1-2021)</f>
        <v>3.3044882397469603E-2</v>
      </c>
      <c r="E20" s="4" t="s">
        <v>14</v>
      </c>
      <c r="F20" s="5">
        <v>4</v>
      </c>
      <c r="G20" s="6">
        <v>2410</v>
      </c>
    </row>
    <row r="21" spans="1:7" ht="14.5" thickBot="1" x14ac:dyDescent="0.35">
      <c r="A21" s="120" t="s">
        <v>250</v>
      </c>
      <c r="B21" s="1">
        <v>2017</v>
      </c>
      <c r="C21" s="117" t="s">
        <v>102</v>
      </c>
      <c r="D21" s="147">
        <f>2.2*(1-0.0203)^(K1-2021)</f>
        <v>2.0267263458423699</v>
      </c>
      <c r="E21" s="4" t="s">
        <v>14</v>
      </c>
      <c r="F21" s="3">
        <v>0.8</v>
      </c>
      <c r="G21" s="6">
        <v>2410</v>
      </c>
    </row>
    <row r="22" spans="1:7" ht="14.5" thickBot="1" x14ac:dyDescent="0.35">
      <c r="A22" s="120" t="s">
        <v>251</v>
      </c>
      <c r="B22" s="1">
        <v>2060</v>
      </c>
      <c r="C22" s="117" t="s">
        <v>103</v>
      </c>
      <c r="D22" s="147">
        <f>2.2*(1-0.0203)^(K1-2021)</f>
        <v>2.0267263458423699</v>
      </c>
      <c r="E22" s="4" t="s">
        <v>14</v>
      </c>
      <c r="G22" s="6">
        <v>2410</v>
      </c>
    </row>
    <row r="23" spans="1:7" ht="14.5" thickBot="1" x14ac:dyDescent="0.35">
      <c r="A23" s="120" t="s">
        <v>261</v>
      </c>
      <c r="B23" s="1">
        <v>2016</v>
      </c>
      <c r="C23" s="117" t="s">
        <v>104</v>
      </c>
      <c r="D23" s="147">
        <f>1.4*(1-0.0109)^(K1-2021)</f>
        <v>1.3399507715997425</v>
      </c>
      <c r="E23" s="4" t="s">
        <v>14</v>
      </c>
      <c r="G23" s="6">
        <v>2410</v>
      </c>
    </row>
    <row r="24" spans="1:7" ht="14.5" thickBot="1" x14ac:dyDescent="0.35">
      <c r="A24" s="120" t="s">
        <v>247</v>
      </c>
      <c r="B24" s="1">
        <v>1310</v>
      </c>
      <c r="C24" s="117" t="s">
        <v>105</v>
      </c>
      <c r="D24" s="147">
        <f>8.54*(1-0.0109)^(K1-2021)</f>
        <v>8.1736997067584287</v>
      </c>
      <c r="E24" s="4" t="s">
        <v>14</v>
      </c>
      <c r="G24" s="6">
        <v>2410</v>
      </c>
    </row>
    <row r="25" spans="1:7" ht="14.5" thickBot="1" x14ac:dyDescent="0.35">
      <c r="A25" s="120" t="s">
        <v>262</v>
      </c>
      <c r="B25" s="1">
        <v>2331</v>
      </c>
      <c r="C25" s="115" t="s">
        <v>106</v>
      </c>
      <c r="D25" s="147">
        <f>9.28*(1-0.0109)^(K1-2021)</f>
        <v>8.8819594003182925</v>
      </c>
      <c r="E25" s="4" t="s">
        <v>14</v>
      </c>
      <c r="G25" s="6">
        <v>2410</v>
      </c>
    </row>
    <row r="26" spans="1:7" ht="26.5" thickBot="1" x14ac:dyDescent="0.35">
      <c r="A26" s="120" t="s">
        <v>267</v>
      </c>
      <c r="B26" s="1">
        <v>2012</v>
      </c>
      <c r="C26" s="116" t="s">
        <v>107</v>
      </c>
      <c r="D26" s="148">
        <f>3.419*(1-0.0112)^(K1-2021)</f>
        <v>3.2683829161632993</v>
      </c>
      <c r="E26" s="4" t="s">
        <v>14</v>
      </c>
      <c r="G26" s="6">
        <v>2410</v>
      </c>
    </row>
    <row r="27" spans="1:7" ht="104" x14ac:dyDescent="0.3">
      <c r="A27" s="120" t="s">
        <v>268</v>
      </c>
      <c r="B27" s="1">
        <v>1395</v>
      </c>
      <c r="C27" s="3" t="s">
        <v>41</v>
      </c>
      <c r="E27" s="1" t="s">
        <v>14</v>
      </c>
      <c r="G27" s="1">
        <v>2410</v>
      </c>
    </row>
    <row r="28" spans="1:7" ht="104.5" thickBot="1" x14ac:dyDescent="0.35">
      <c r="A28" s="120" t="s">
        <v>263</v>
      </c>
      <c r="B28" s="1">
        <v>2314</v>
      </c>
      <c r="C28" s="4" t="s">
        <v>42</v>
      </c>
      <c r="E28" s="1" t="s">
        <v>14</v>
      </c>
      <c r="G28" s="1">
        <v>2410</v>
      </c>
    </row>
    <row r="29" spans="1:7" ht="26.5" thickBot="1" x14ac:dyDescent="0.35">
      <c r="A29" s="120" t="s">
        <v>255</v>
      </c>
      <c r="B29" s="1">
        <v>2720</v>
      </c>
      <c r="C29" s="115" t="s">
        <v>108</v>
      </c>
      <c r="D29" s="147">
        <f>13.9*(1-0.0025)^(K1-2021)</f>
        <v>13.761520381792971</v>
      </c>
      <c r="E29" s="4" t="s">
        <v>14</v>
      </c>
      <c r="G29" s="6">
        <v>2442</v>
      </c>
    </row>
    <row r="30" spans="1:7" ht="14.5" thickBot="1" x14ac:dyDescent="0.35">
      <c r="A30" s="120" t="s">
        <v>257</v>
      </c>
      <c r="B30" s="1">
        <v>2014</v>
      </c>
      <c r="C30" s="117" t="s">
        <v>109</v>
      </c>
      <c r="D30" s="147">
        <f>0.2*(1-0.0111)^(K1-2021)</f>
        <v>0.19126676093134085</v>
      </c>
      <c r="E30" s="4" t="s">
        <v>14</v>
      </c>
      <c r="G30" s="6">
        <v>2442</v>
      </c>
    </row>
    <row r="31" spans="1:7" ht="26.5" thickBot="1" x14ac:dyDescent="0.35">
      <c r="A31" s="120" t="s">
        <v>249</v>
      </c>
      <c r="B31" s="1">
        <v>2015</v>
      </c>
      <c r="C31" s="115" t="s">
        <v>110</v>
      </c>
      <c r="D31" s="147">
        <f>3.994*(1-0.0001)^(K1-2021)</f>
        <v>3.9924026396240251</v>
      </c>
      <c r="E31" s="4" t="s">
        <v>14</v>
      </c>
      <c r="G31" s="6">
        <v>2443</v>
      </c>
    </row>
    <row r="32" spans="1:7" ht="52.5" thickBot="1" x14ac:dyDescent="0.35">
      <c r="A32" s="120" t="s">
        <v>245</v>
      </c>
      <c r="B32" s="1">
        <v>1041</v>
      </c>
      <c r="C32" s="115" t="s">
        <v>111</v>
      </c>
      <c r="D32" s="147">
        <f>0.31*(1-0.0109)^(K1-2021)</f>
        <v>0.29670338513994299</v>
      </c>
      <c r="E32" s="4" t="s">
        <v>14</v>
      </c>
      <c r="G32" s="6">
        <v>2444</v>
      </c>
    </row>
    <row r="33" spans="1:7" ht="26" x14ac:dyDescent="0.3">
      <c r="A33" s="120" t="s">
        <v>246</v>
      </c>
      <c r="B33" s="1">
        <v>1106</v>
      </c>
      <c r="C33" s="3" t="s">
        <v>81</v>
      </c>
      <c r="E33" s="4" t="s">
        <v>14</v>
      </c>
      <c r="G33" s="1">
        <v>1920</v>
      </c>
    </row>
    <row r="34" spans="1:7" ht="14" x14ac:dyDescent="0.3">
      <c r="A34" s="120" t="s">
        <v>248</v>
      </c>
      <c r="B34" s="1">
        <v>1621</v>
      </c>
      <c r="C34" s="3" t="s">
        <v>13</v>
      </c>
      <c r="E34" s="4" t="s">
        <v>14</v>
      </c>
      <c r="G34" s="1">
        <v>2011</v>
      </c>
    </row>
    <row r="35" spans="1:7" ht="26" x14ac:dyDescent="0.3">
      <c r="A35" s="120" t="s">
        <v>252</v>
      </c>
      <c r="B35" s="1">
        <v>2311</v>
      </c>
      <c r="C35" s="4" t="s">
        <v>80</v>
      </c>
      <c r="E35" s="4" t="s">
        <v>14</v>
      </c>
      <c r="G35" s="1">
        <v>2011</v>
      </c>
    </row>
    <row r="36" spans="1:7" ht="26" x14ac:dyDescent="0.3">
      <c r="A36" s="120" t="s">
        <v>253</v>
      </c>
      <c r="B36" s="1">
        <v>2313</v>
      </c>
      <c r="C36" s="3" t="s">
        <v>79</v>
      </c>
      <c r="E36" s="4" t="s">
        <v>14</v>
      </c>
      <c r="G36" s="1">
        <v>2451</v>
      </c>
    </row>
    <row r="37" spans="1:7" ht="26" x14ac:dyDescent="0.3">
      <c r="A37" s="120" t="s">
        <v>264</v>
      </c>
      <c r="B37" s="1">
        <v>2431</v>
      </c>
      <c r="C37" s="4" t="s">
        <v>82</v>
      </c>
      <c r="E37" s="4" t="s">
        <v>14</v>
      </c>
      <c r="G37" s="1">
        <v>2314</v>
      </c>
    </row>
    <row r="38" spans="1:7" ht="39" x14ac:dyDescent="0.3">
      <c r="A38" s="120" t="s">
        <v>254</v>
      </c>
      <c r="B38" s="1">
        <v>2434</v>
      </c>
      <c r="C38" s="3" t="s">
        <v>54</v>
      </c>
      <c r="D38" s="3">
        <f>0.8*(1-0.0109)^(K1-2021)</f>
        <v>0.76568615519985295</v>
      </c>
      <c r="E38" s="3" t="s">
        <v>1</v>
      </c>
    </row>
    <row r="39" spans="1:7" ht="14" x14ac:dyDescent="0.3">
      <c r="A39" s="120" t="s">
        <v>265</v>
      </c>
      <c r="B39" s="1">
        <v>20595670</v>
      </c>
    </row>
    <row r="40" spans="1:7" ht="14" x14ac:dyDescent="0.3">
      <c r="A40" s="120" t="s">
        <v>266</v>
      </c>
      <c r="B40" s="1">
        <v>23991910</v>
      </c>
    </row>
  </sheetData>
  <sheetProtection algorithmName="SHA-512" hashValue="MWAR8lHJXKYUcSmkO/uTKDkIcS32Kc+d1GP0dG0ayYX+6omqUu56RkOpqi0DSEM1rKu4FYzeCauJiPIO4yX/Dg==" saltValue="8zcT88S2ok03Tav00/wVfw==" spinCount="100000" sheet="1" selectLockedCells="1" selectUnlockedCells="1"/>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vt:i4>
      </vt:variant>
    </vt:vector>
  </HeadingPairs>
  <TitlesOfParts>
    <vt:vector size="11" baseType="lpstr">
      <vt:lpstr>Základní údaje </vt:lpstr>
      <vt:lpstr>Údaje o zařízení</vt:lpstr>
      <vt:lpstr>Nástroj pro výpočet hodnoty RÚ</vt:lpstr>
      <vt:lpstr>Údaje o zařízení - Nové sektory</vt:lpstr>
      <vt:lpstr>Shrnutí</vt:lpstr>
      <vt:lpstr>legenda</vt:lpstr>
      <vt:lpstr>legenda!_Hlk90297760</vt:lpstr>
      <vt:lpstr>'Nástroj pro výpočet hodnoty RÚ'!Oblast_tisku</vt:lpstr>
      <vt:lpstr>'Údaje o zařízení'!Oblast_tisku</vt:lpstr>
      <vt:lpstr>'Údaje o zařízení - Nové sektory'!Oblast_tisku</vt:lpstr>
      <vt:lpstr>'Základní údaje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2026-01-09T12:25:33Z</dcterms:created>
  <dcterms:modified xsi:type="dcterms:W3CDTF">2026-01-12T12:39:45Z</dcterms:modified>
</cp:coreProperties>
</file>